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/Users/yvanluxembourg/OMTCO/repoOS08_Omtco_ShrWholeTeam/B==ARTICLES==================================/01 ARTICLE IBM IDR OPEN SYSTEMS/B==MAIN=ARTICLE====================/Main Article/"/>
    </mc:Choice>
  </mc:AlternateContent>
  <xr:revisionPtr revIDLastSave="0" documentId="13_ncr:1_{E207C232-E7A4-2449-A936-7197F92F41F9}" xr6:coauthVersionLast="47" xr6:coauthVersionMax="47" xr10:uidLastSave="{00000000-0000-0000-0000-000000000000}"/>
  <bookViews>
    <workbookView xWindow="0" yWindow="880" windowWidth="41120" windowHeight="25700" tabRatio="915" xr2:uid="{161BC240-C569-EC4A-8900-B70B4A3583BD}"/>
  </bookViews>
  <sheets>
    <sheet name="READ_ME" sheetId="43" r:id="rId1"/>
    <sheet name="SECTION_ARCHI ==&gt;" sheetId="17" r:id="rId2"/>
    <sheet name="ARCHITECTURE_1" sheetId="31" r:id="rId3"/>
    <sheet name="ARCHITECTURE_2" sheetId="32" r:id="rId4"/>
    <sheet name="YOUR_ARCHITECTURE" sheetId="28" r:id="rId5"/>
    <sheet name="SECTION_GRAPH ==&gt;" sheetId="38" r:id="rId6"/>
    <sheet name="LICENSE_COST_DEPENDENCY" sheetId="41" r:id="rId7"/>
    <sheet name="BREAK_EVEN" sheetId="36" r:id="rId8"/>
    <sheet name="SECTION_DATA ==&gt;" sheetId="42" r:id="rId9"/>
    <sheet name="DATA" sheetId="37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9" i="28" l="1"/>
  <c r="O4" i="28"/>
  <c r="P12" i="28" s="1"/>
  <c r="Q4" i="32"/>
  <c r="Q20" i="32"/>
  <c r="R25" i="32" s="1"/>
  <c r="Q16" i="31"/>
  <c r="R19" i="31" s="1"/>
  <c r="Q4" i="31"/>
  <c r="R8" i="31" s="1"/>
  <c r="R14" i="32"/>
  <c r="R13" i="32"/>
  <c r="R10" i="32"/>
  <c r="R9" i="32"/>
  <c r="R8" i="32"/>
  <c r="U9" i="37"/>
  <c r="U10" i="37"/>
  <c r="U11" i="37"/>
  <c r="U12" i="37"/>
  <c r="U13" i="37"/>
  <c r="U14" i="37"/>
  <c r="U15" i="37"/>
  <c r="U16" i="37"/>
  <c r="U17" i="37"/>
  <c r="U18" i="37"/>
  <c r="U19" i="37"/>
  <c r="U20" i="37"/>
  <c r="U21" i="37"/>
  <c r="U22" i="37"/>
  <c r="U23" i="37"/>
  <c r="U24" i="37"/>
  <c r="U25" i="37"/>
  <c r="U26" i="37"/>
  <c r="U27" i="37"/>
  <c r="U8" i="37"/>
  <c r="T9" i="37"/>
  <c r="T10" i="37"/>
  <c r="T11" i="37"/>
  <c r="T12" i="37"/>
  <c r="T13" i="37"/>
  <c r="T14" i="37"/>
  <c r="T15" i="37"/>
  <c r="T16" i="37"/>
  <c r="T17" i="37"/>
  <c r="T18" i="37"/>
  <c r="T19" i="37"/>
  <c r="T20" i="37"/>
  <c r="T21" i="37"/>
  <c r="T22" i="37"/>
  <c r="T23" i="37"/>
  <c r="T24" i="37"/>
  <c r="T25" i="37"/>
  <c r="T26" i="37"/>
  <c r="T27" i="37"/>
  <c r="T8" i="37"/>
  <c r="P47" i="37"/>
  <c r="P46" i="37"/>
  <c r="P45" i="37"/>
  <c r="P44" i="37"/>
  <c r="P43" i="37"/>
  <c r="P42" i="37"/>
  <c r="P41" i="37"/>
  <c r="P40" i="37"/>
  <c r="P39" i="37"/>
  <c r="P38" i="37"/>
  <c r="P37" i="37"/>
  <c r="P36" i="37"/>
  <c r="P35" i="37"/>
  <c r="P34" i="37"/>
  <c r="P33" i="37"/>
  <c r="P32" i="37"/>
  <c r="P31" i="37"/>
  <c r="P30" i="37"/>
  <c r="P29" i="37"/>
  <c r="P28" i="37"/>
  <c r="P27" i="37"/>
  <c r="P26" i="37"/>
  <c r="P25" i="37"/>
  <c r="P24" i="37"/>
  <c r="P23" i="37"/>
  <c r="P22" i="37"/>
  <c r="P21" i="37"/>
  <c r="P20" i="37"/>
  <c r="P19" i="37"/>
  <c r="P18" i="37"/>
  <c r="P17" i="37"/>
  <c r="P16" i="37"/>
  <c r="P15" i="37"/>
  <c r="P14" i="37"/>
  <c r="P13" i="37"/>
  <c r="P12" i="37"/>
  <c r="P11" i="37"/>
  <c r="P10" i="37"/>
  <c r="P9" i="37"/>
  <c r="P8" i="37"/>
  <c r="M24" i="37"/>
  <c r="M23" i="37"/>
  <c r="L24" i="37"/>
  <c r="L23" i="37"/>
  <c r="P23" i="28"/>
  <c r="M22" i="28"/>
  <c r="N22" i="28"/>
  <c r="M23" i="28"/>
  <c r="N23" i="28"/>
  <c r="M24" i="28"/>
  <c r="N24" i="28"/>
  <c r="M25" i="28"/>
  <c r="N25" i="28"/>
  <c r="M10" i="37"/>
  <c r="L10" i="37"/>
  <c r="K8" i="28"/>
  <c r="K22" i="28" s="1"/>
  <c r="M8" i="28"/>
  <c r="N8" i="28"/>
  <c r="K9" i="28"/>
  <c r="K23" i="28" s="1"/>
  <c r="M9" i="28"/>
  <c r="N9" i="28"/>
  <c r="K10" i="28"/>
  <c r="K24" i="28" s="1"/>
  <c r="M10" i="28"/>
  <c r="N10" i="28"/>
  <c r="K11" i="28"/>
  <c r="K25" i="28" s="1"/>
  <c r="M11" i="28"/>
  <c r="N11" i="28"/>
  <c r="K12" i="28"/>
  <c r="K26" i="28" s="1"/>
  <c r="M12" i="28"/>
  <c r="N12" i="28"/>
  <c r="K13" i="28"/>
  <c r="K27" i="28" s="1"/>
  <c r="M13" i="28"/>
  <c r="N13" i="28"/>
  <c r="K14" i="28"/>
  <c r="K28" i="28" s="1"/>
  <c r="M14" i="28"/>
  <c r="N14" i="28"/>
  <c r="K15" i="28"/>
  <c r="K29" i="28" s="1"/>
  <c r="M15" i="28"/>
  <c r="N15" i="28"/>
  <c r="M16" i="32"/>
  <c r="M31" i="32" s="1"/>
  <c r="L16" i="32"/>
  <c r="L31" i="32" s="1"/>
  <c r="M15" i="32"/>
  <c r="M30" i="32" s="1"/>
  <c r="L15" i="32"/>
  <c r="L30" i="32" s="1"/>
  <c r="O14" i="32"/>
  <c r="Q14" i="32" s="1"/>
  <c r="M14" i="32"/>
  <c r="M29" i="32" s="1"/>
  <c r="L14" i="32"/>
  <c r="L29" i="32" s="1"/>
  <c r="O13" i="32"/>
  <c r="Q13" i="32" s="1"/>
  <c r="M13" i="32"/>
  <c r="M28" i="32" s="1"/>
  <c r="L13" i="32"/>
  <c r="L28" i="32" s="1"/>
  <c r="M12" i="32"/>
  <c r="M27" i="32" s="1"/>
  <c r="L12" i="32"/>
  <c r="L27" i="32" s="1"/>
  <c r="M11" i="32"/>
  <c r="M26" i="32" s="1"/>
  <c r="L11" i="32"/>
  <c r="L26" i="32" s="1"/>
  <c r="P25" i="32"/>
  <c r="O10" i="32"/>
  <c r="O25" i="32" s="1"/>
  <c r="M10" i="32"/>
  <c r="M25" i="32" s="1"/>
  <c r="L10" i="32"/>
  <c r="L25" i="32" s="1"/>
  <c r="P24" i="32"/>
  <c r="O9" i="32"/>
  <c r="O24" i="32" s="1"/>
  <c r="M9" i="32"/>
  <c r="M24" i="32" s="1"/>
  <c r="L9" i="32"/>
  <c r="L24" i="32" s="1"/>
  <c r="P23" i="32"/>
  <c r="O8" i="32"/>
  <c r="O23" i="32" s="1"/>
  <c r="M8" i="32"/>
  <c r="M23" i="32" s="1"/>
  <c r="L8" i="32"/>
  <c r="L23" i="32" s="1"/>
  <c r="O8" i="31"/>
  <c r="Q8" i="31" s="1"/>
  <c r="O10" i="31"/>
  <c r="Q10" i="31" s="1"/>
  <c r="P23" i="31"/>
  <c r="O23" i="31"/>
  <c r="P22" i="31"/>
  <c r="O22" i="31"/>
  <c r="P20" i="31"/>
  <c r="O20" i="31"/>
  <c r="P19" i="31"/>
  <c r="L9" i="31"/>
  <c r="L20" i="31" s="1"/>
  <c r="M9" i="31"/>
  <c r="M20" i="31" s="1"/>
  <c r="L10" i="31"/>
  <c r="L21" i="31" s="1"/>
  <c r="M10" i="31"/>
  <c r="M21" i="31" s="1"/>
  <c r="L11" i="31"/>
  <c r="L22" i="31" s="1"/>
  <c r="M11" i="31"/>
  <c r="M22" i="31" s="1"/>
  <c r="L12" i="31"/>
  <c r="L23" i="31" s="1"/>
  <c r="M12" i="31"/>
  <c r="M23" i="31" s="1"/>
  <c r="M8" i="31"/>
  <c r="M19" i="31" s="1"/>
  <c r="L8" i="31"/>
  <c r="L19" i="31" s="1"/>
  <c r="Q25" i="32" l="1"/>
  <c r="S13" i="32"/>
  <c r="S14" i="32"/>
  <c r="O25" i="28"/>
  <c r="O22" i="28"/>
  <c r="O23" i="28"/>
  <c r="R23" i="32"/>
  <c r="R24" i="32"/>
  <c r="P10" i="28"/>
  <c r="P9" i="28"/>
  <c r="O24" i="28"/>
  <c r="M8" i="37"/>
  <c r="L8" i="37"/>
  <c r="M30" i="28"/>
  <c r="U32" i="28" s="1"/>
  <c r="P11" i="28"/>
  <c r="L9" i="37"/>
  <c r="M9" i="37"/>
  <c r="P25" i="28"/>
  <c r="Q25" i="28" s="1"/>
  <c r="P24" i="28"/>
  <c r="P22" i="28"/>
  <c r="P15" i="28"/>
  <c r="P14" i="28"/>
  <c r="P8" i="28"/>
  <c r="P13" i="28"/>
  <c r="O15" i="28"/>
  <c r="O9" i="28"/>
  <c r="O11" i="28"/>
  <c r="O12" i="28"/>
  <c r="Q12" i="28" s="1"/>
  <c r="O8" i="28"/>
  <c r="O13" i="28"/>
  <c r="O14" i="28"/>
  <c r="M16" i="28"/>
  <c r="O10" i="28"/>
  <c r="S25" i="32"/>
  <c r="Q24" i="32"/>
  <c r="O19" i="31"/>
  <c r="Q19" i="31" s="1"/>
  <c r="Q24" i="31" s="1"/>
  <c r="X29" i="31" s="1"/>
  <c r="O32" i="32"/>
  <c r="W33" i="32" s="1"/>
  <c r="Q23" i="32"/>
  <c r="Q8" i="32"/>
  <c r="Q9" i="32"/>
  <c r="S9" i="32" s="1"/>
  <c r="Q10" i="32"/>
  <c r="S10" i="32" s="1"/>
  <c r="O17" i="32"/>
  <c r="S8" i="31"/>
  <c r="Q13" i="31"/>
  <c r="R10" i="31"/>
  <c r="S10" i="31" s="1"/>
  <c r="O13" i="31"/>
  <c r="Z29" i="31" l="1"/>
  <c r="Y33" i="32"/>
  <c r="W32" i="28"/>
  <c r="Q22" i="28"/>
  <c r="O30" i="28"/>
  <c r="V32" i="28" s="1"/>
  <c r="Q23" i="28"/>
  <c r="Q9" i="28"/>
  <c r="Q10" i="28"/>
  <c r="S24" i="32"/>
  <c r="Q24" i="28"/>
  <c r="Q11" i="28"/>
  <c r="O24" i="31"/>
  <c r="W29" i="31" s="1"/>
  <c r="Q15" i="28"/>
  <c r="Q14" i="28"/>
  <c r="Q13" i="28"/>
  <c r="Q8" i="28"/>
  <c r="O16" i="28"/>
  <c r="X32" i="28" s="1"/>
  <c r="Q17" i="32"/>
  <c r="S8" i="32"/>
  <c r="S17" i="32" s="1"/>
  <c r="Y3" i="32" s="1"/>
  <c r="S23" i="32"/>
  <c r="Q32" i="32"/>
  <c r="X33" i="32" s="1"/>
  <c r="S13" i="31"/>
  <c r="Y3" i="31" s="1"/>
  <c r="S19" i="31"/>
  <c r="S24" i="31" s="1"/>
  <c r="Y4" i="31" s="1"/>
  <c r="Y29" i="31" l="1"/>
  <c r="Y22" i="31"/>
  <c r="Z22" i="31" s="1"/>
  <c r="X21" i="31"/>
  <c r="X19" i="31"/>
  <c r="Y20" i="31"/>
  <c r="Y21" i="31"/>
  <c r="X20" i="31"/>
  <c r="Z20" i="31" s="1"/>
  <c r="Y23" i="31"/>
  <c r="Z23" i="31" s="1"/>
  <c r="Y12" i="31"/>
  <c r="Z12" i="31" s="1"/>
  <c r="Y11" i="31"/>
  <c r="Z11" i="31" s="1"/>
  <c r="Y10" i="31"/>
  <c r="Y9" i="31"/>
  <c r="X9" i="31"/>
  <c r="Z9" i="31" s="1"/>
  <c r="X10" i="31"/>
  <c r="X8" i="31"/>
  <c r="X9" i="32"/>
  <c r="Y11" i="32"/>
  <c r="Z11" i="32" s="1"/>
  <c r="Y12" i="32"/>
  <c r="Z12" i="32" s="1"/>
  <c r="X8" i="32"/>
  <c r="Z8" i="32" s="1"/>
  <c r="Y9" i="32"/>
  <c r="X10" i="32"/>
  <c r="Y10" i="32"/>
  <c r="S32" i="32"/>
  <c r="Y4" i="32" s="1"/>
  <c r="Z33" i="32"/>
  <c r="Q30" i="28"/>
  <c r="W4" i="28" s="1"/>
  <c r="Q16" i="28"/>
  <c r="W3" i="28" s="1"/>
  <c r="Z10" i="31" l="1"/>
  <c r="Z10" i="32"/>
  <c r="Y13" i="32"/>
  <c r="X25" i="32"/>
  <c r="Y24" i="32"/>
  <c r="X24" i="32"/>
  <c r="Z24" i="32" s="1"/>
  <c r="X23" i="32"/>
  <c r="Y26" i="32"/>
  <c r="Z26" i="32" s="1"/>
  <c r="Y27" i="32"/>
  <c r="Z27" i="32" s="1"/>
  <c r="Y25" i="32"/>
  <c r="Z21" i="31"/>
  <c r="Y24" i="31"/>
  <c r="X24" i="31"/>
  <c r="Z19" i="31"/>
  <c r="X13" i="31"/>
  <c r="Z8" i="31"/>
  <c r="Y13" i="31"/>
  <c r="X13" i="32"/>
  <c r="Z9" i="32"/>
  <c r="Z13" i="32" s="1"/>
  <c r="AA33" i="32" s="1"/>
  <c r="W9" i="28"/>
  <c r="V8" i="28"/>
  <c r="X8" i="28" s="1"/>
  <c r="W12" i="28"/>
  <c r="X12" i="28" s="1"/>
  <c r="V10" i="28"/>
  <c r="W10" i="28"/>
  <c r="W11" i="28"/>
  <c r="X11" i="28" s="1"/>
  <c r="V9" i="28"/>
  <c r="W24" i="28"/>
  <c r="W25" i="28"/>
  <c r="X25" i="28" s="1"/>
  <c r="W26" i="28"/>
  <c r="X26" i="28" s="1"/>
  <c r="V23" i="28"/>
  <c r="V22" i="28"/>
  <c r="V24" i="28"/>
  <c r="W23" i="28"/>
  <c r="Z24" i="31" l="1"/>
  <c r="AB29" i="31" s="1"/>
  <c r="Z13" i="31"/>
  <c r="AA29" i="31" s="1"/>
  <c r="Y28" i="32"/>
  <c r="Z25" i="32"/>
  <c r="Z23" i="32"/>
  <c r="X28" i="32"/>
  <c r="X24" i="28"/>
  <c r="X9" i="28"/>
  <c r="V27" i="28"/>
  <c r="X23" i="28"/>
  <c r="X22" i="28"/>
  <c r="X10" i="28"/>
  <c r="X13" i="28" s="1"/>
  <c r="Y32" i="28" s="1"/>
  <c r="W27" i="28"/>
  <c r="V13" i="28"/>
  <c r="W13" i="28"/>
  <c r="Z28" i="32" l="1"/>
  <c r="AB33" i="32" s="1"/>
  <c r="X27" i="28"/>
  <c r="Z32" i="28" s="1"/>
</calcChain>
</file>

<file path=xl/sharedStrings.xml><?xml version="1.0" encoding="utf-8"?>
<sst xmlns="http://schemas.openxmlformats.org/spreadsheetml/2006/main" count="536" uniqueCount="170">
  <si>
    <t>Year</t>
  </si>
  <si>
    <t>Machine</t>
  </si>
  <si>
    <t>No</t>
  </si>
  <si>
    <t>-</t>
  </si>
  <si>
    <t>IIDR</t>
  </si>
  <si>
    <t>IBM Data Replication for Non-Production Environments Per Processor Value Unit (PVU) License + SW Subscription &amp; Support 12 Months</t>
  </si>
  <si>
    <t>D1RB0LL</t>
  </si>
  <si>
    <t>IBM Data Replication Per Processor Value Unit (PVU) License + SW Subscription &amp; Support 12 Months</t>
  </si>
  <si>
    <t>D1R9KLL</t>
  </si>
  <si>
    <t>IBM InfoSphere Data Replication Processor Value Unit (PVU) License + SW Subscription &amp; Support 12 Months</t>
  </si>
  <si>
    <t>D0L34LL</t>
  </si>
  <si>
    <t>IBM InfoSphere Data Replication for Non-Production Environments Processor Value Unit (PVU) License + SW Subscription &amp; Support 12 Months</t>
  </si>
  <si>
    <t>D0L2NLL</t>
  </si>
  <si>
    <t>Part number</t>
  </si>
  <si>
    <t>License</t>
  </si>
  <si>
    <t>Source datastore</t>
  </si>
  <si>
    <t>Virtual machine VM1</t>
  </si>
  <si>
    <t>Target datastore</t>
  </si>
  <si>
    <t xml:space="preserve">Physical server PS3 </t>
  </si>
  <si>
    <t>Virtual machine VM2</t>
  </si>
  <si>
    <t>Total</t>
  </si>
  <si>
    <t>IDR</t>
  </si>
  <si>
    <t>Licensing with IIDR licenses</t>
  </si>
  <si>
    <t>Licensing with IDR licenses</t>
  </si>
  <si>
    <t>Processors</t>
  </si>
  <si>
    <t xml:space="preserve">Intel Xeon Platinum 8260 </t>
  </si>
  <si>
    <t xml:space="preserve">Summary : </t>
  </si>
  <si>
    <t>Source datastore 1</t>
  </si>
  <si>
    <t>Source datastore 2</t>
  </si>
  <si>
    <t>Source datastore 3</t>
  </si>
  <si>
    <t>CDC replication engine 1</t>
  </si>
  <si>
    <t>CDC replication engine 2</t>
  </si>
  <si>
    <t>Target datastore 1</t>
  </si>
  <si>
    <t>Target datastore 2</t>
  </si>
  <si>
    <t>Virtual machine VM4</t>
  </si>
  <si>
    <t>Virtual machine VM5</t>
  </si>
  <si>
    <t>Intel Xeon Gold 6252</t>
  </si>
  <si>
    <t>Database</t>
  </si>
  <si>
    <t>Microsoft SQL Server Entreprise</t>
  </si>
  <si>
    <t>n/a</t>
  </si>
  <si>
    <t>Oracle Database Enterprise</t>
  </si>
  <si>
    <t>Virtual server VM6</t>
  </si>
  <si>
    <t>Physical server PS7</t>
  </si>
  <si>
    <t xml:space="preserve"> - </t>
  </si>
  <si>
    <t>IIDR Access Server</t>
  </si>
  <si>
    <t>IIDR Management Console</t>
  </si>
  <si>
    <t>Virtual machine VM8</t>
  </si>
  <si>
    <t>Virtual machine VM9</t>
  </si>
  <si>
    <t>Target</t>
  </si>
  <si>
    <t>Source</t>
  </si>
  <si>
    <t>ARCHITECTURE 2 : SEVERAL SOURCES OPEN =&gt; SEVERAL TARGETS OPEN</t>
  </si>
  <si>
    <t>Architecture 1</t>
  </si>
  <si>
    <t>ref.202405241257</t>
  </si>
  <si>
    <t>ref.202405241301</t>
  </si>
  <si>
    <t>ref.202405241252</t>
  </si>
  <si>
    <t>IBM licensing</t>
  </si>
  <si>
    <t>ref.202405241313</t>
  </si>
  <si>
    <t>Component</t>
  </si>
  <si>
    <t>ref.202405241315</t>
  </si>
  <si>
    <t>ref.202405241316</t>
  </si>
  <si>
    <t>Architecture 2</t>
  </si>
  <si>
    <t>CDC Replication</t>
  </si>
  <si>
    <t>Acronym</t>
  </si>
  <si>
    <t>ref.202405271014</t>
  </si>
  <si>
    <t>ref.202405271015</t>
  </si>
  <si>
    <t>IIDR (PVU)</t>
  </si>
  <si>
    <t>IDR (PVU)</t>
  </si>
  <si>
    <t>Your Architecture</t>
  </si>
  <si>
    <t>SOURCE</t>
  </si>
  <si>
    <t>TARGET</t>
  </si>
  <si>
    <t>No. Target Core</t>
  </si>
  <si>
    <t>List of all PVU / Core</t>
  </si>
  <si>
    <t>IBM Infosphere Data Replication License (IIDR)</t>
  </si>
  <si>
    <t>ref.202407030034</t>
  </si>
  <si>
    <t>IBM Data Replication License (IDR)</t>
  </si>
  <si>
    <t>ref.202407030038</t>
  </si>
  <si>
    <t>ref.202407030045</t>
  </si>
  <si>
    <t>PRICE IIDR (K€)</t>
  </si>
  <si>
    <t>PRICE IDR (K€)</t>
  </si>
  <si>
    <t xml:space="preserve">Source </t>
  </si>
  <si>
    <t>ref.202407040928</t>
  </si>
  <si>
    <t>License costs
€ (J-50%)</t>
  </si>
  <si>
    <t>Unit price € (J-50%)</t>
  </si>
  <si>
    <t>ARCHITECTURE 1 : 1 SOURCE OPEN =&gt; 1 TARGET OPEN
TABLE OF THE ARCHITECTURE</t>
  </si>
  <si>
    <t>No. of cores</t>
  </si>
  <si>
    <t>PVU/core</t>
  </si>
  <si>
    <t>No. of PVU licenses</t>
  </si>
  <si>
    <t>Type license</t>
  </si>
  <si>
    <t>License costs € (J-50%)</t>
  </si>
  <si>
    <t>License unit price
€ per PVU (J-50%)</t>
  </si>
  <si>
    <t>Sub-Capacity</t>
  </si>
  <si>
    <t>Full-Capacity</t>
  </si>
  <si>
    <t>Unit price € (base line)</t>
  </si>
  <si>
    <t>BREAK EVEN GRAPH WITH ARCHITECTURE 1 AND 2</t>
  </si>
  <si>
    <t>BREAK EVEN GRAPH WITH YOUR ARCHITECTURE</t>
  </si>
  <si>
    <t>Source 1</t>
  </si>
  <si>
    <t>Source 2</t>
  </si>
  <si>
    <t>Source 3</t>
  </si>
  <si>
    <t>Source 4</t>
  </si>
  <si>
    <t>Target 1</t>
  </si>
  <si>
    <t>Target 2</t>
  </si>
  <si>
    <t>Target 3</t>
  </si>
  <si>
    <t>Target 4</t>
  </si>
  <si>
    <t>ref.202407161153</t>
  </si>
  <si>
    <t>ref.202407161154</t>
  </si>
  <si>
    <t>No. Source Core</t>
  </si>
  <si>
    <t>ref.202407161159</t>
  </si>
  <si>
    <t>LICENSE COST DEPENDENCY ON TARGET SIZE (CORES)</t>
  </si>
  <si>
    <t>Break Even Graph</t>
  </si>
  <si>
    <t>Break Even Graph for Your Architecture</t>
  </si>
  <si>
    <t>IBM Db2 Standard</t>
  </si>
  <si>
    <t>PRICES OF LICENSES ON OPEN SYSTEM</t>
  </si>
  <si>
    <t>GRAPH DATA</t>
  </si>
  <si>
    <t>Size cores for Architecture 1 and 2</t>
  </si>
  <si>
    <t xml:space="preserve">Architecture 1 </t>
  </si>
  <si>
    <t>Data</t>
  </si>
  <si>
    <t>Size cores for Architecture 3a and 3b</t>
  </si>
  <si>
    <t>Architecture 3a</t>
  </si>
  <si>
    <t>Architecture 3b</t>
  </si>
  <si>
    <t>Licenses costs for Architecture 3a and 3b</t>
  </si>
  <si>
    <t>ref.202407190827</t>
  </si>
  <si>
    <t>Summary of architecture</t>
  </si>
  <si>
    <t>ref.202407190848</t>
  </si>
  <si>
    <t>ref.202407190849</t>
  </si>
  <si>
    <t>ref.202407190850</t>
  </si>
  <si>
    <t>ref.202407190851</t>
  </si>
  <si>
    <t>YOUR ARCHITECTURE</t>
  </si>
  <si>
    <t>ref.202407030153</t>
  </si>
  <si>
    <t>ref.202407030239</t>
  </si>
  <si>
    <t>ref.202407191127</t>
  </si>
  <si>
    <t>ref.202407191128</t>
  </si>
  <si>
    <t>ref.202407191129</t>
  </si>
  <si>
    <t>Depreciation License cost (K€)</t>
  </si>
  <si>
    <t>Maintenance cost (K€)</t>
  </si>
  <si>
    <t>Total cost (K€)</t>
  </si>
  <si>
    <t>License Cost Dependency</t>
  </si>
  <si>
    <t xml:space="preserve">Your Architecture </t>
  </si>
  <si>
    <t>Break-Even</t>
  </si>
  <si>
    <t>Cost IIDR (K€)</t>
  </si>
  <si>
    <t>Cost IDR (K€)</t>
  </si>
  <si>
    <t xml:space="preserve"> </t>
  </si>
  <si>
    <t>License Abbreviation</t>
  </si>
  <si>
    <t>Tab</t>
  </si>
  <si>
    <t>Description</t>
  </si>
  <si>
    <t xml:space="preserve">Architecture 1:
 - Description of each component 
 - Licensing with IIDR licenses
 - Licensing with IDR licenses
 - Cost over 5 years with IIDR licenses
 - Cost over 5 years with IDR licenses
 - Summary of the architecture and its costs </t>
  </si>
  <si>
    <t>File</t>
  </si>
  <si>
    <t>Author</t>
  </si>
  <si>
    <t>OMTCO</t>
  </si>
  <si>
    <t>CalculationTables_IBMInfosphereDataReplication.xlsx</t>
  </si>
  <si>
    <t>How to License IBM InfoSphere Data Replication (CDC Replication) in Open Systems (Windows, Linux, Unix)</t>
  </si>
  <si>
    <t>Article</t>
  </si>
  <si>
    <t>Publication date</t>
  </si>
  <si>
    <t>This documentation is provided by OMTCO, an advisory company registered in Munich, Germany. For more publications, visit http://omtco.eu/publications. Refer to the end of the document for the authors, statement of independence, and disclaimer. For comments or questions, contact us at publication@omtco.eu.</t>
  </si>
  <si>
    <t xml:space="preserve">Architecture 2:
 - Description of each component
 - Licensing with IIDR licenses
 - Licensing with IDR licenses
 - Cost over 5 years with IIDR licenses
 - Cost over 5 years with IDR licenses
 - Summary of the architecture and its costs </t>
  </si>
  <si>
    <t xml:space="preserve">Your Architecture:
 - Description of each component
 - Licensing with IIDR licenses
 - Licensing with IDR licenses
 - Cost over 5 years with IIDR licenses
 - Cost over 5 years with IDR licenses
 - Summary of the architecture and its costs </t>
  </si>
  <si>
    <t>Graph of license cost
The graph is set based on the number of source cores (fixed at 12) and a variable number of target cores (from 2 to 40)
The graph shows architecture 3a, 3b, and 1</t>
  </si>
  <si>
    <t>Graphs used in the article:
 - Break-even graph
 - Determination of cheaper license</t>
  </si>
  <si>
    <r>
      <t>Data to plot the graphs:
 - Data used to calculate the costs of licensing for each architecture (</t>
    </r>
    <r>
      <rPr>
        <i/>
        <sz val="12"/>
        <color theme="1"/>
        <rFont val="Open Sans"/>
        <family val="2"/>
      </rPr>
      <t>PRICES OF LICENSES ON OPEN SYSTEM</t>
    </r>
    <r>
      <rPr>
        <sz val="12"/>
        <color theme="1"/>
        <rFont val="Open Sans"/>
        <family val="2"/>
      </rPr>
      <t>) 
 - Data used to plot each graph  (</t>
    </r>
    <r>
      <rPr>
        <i/>
        <sz val="12"/>
        <color theme="1"/>
        <rFont val="Open Sans"/>
        <family val="2"/>
      </rPr>
      <t>GRAPH DATA</t>
    </r>
    <r>
      <rPr>
        <sz val="12"/>
        <color theme="1"/>
        <rFont val="Open Sans"/>
        <family val="2"/>
      </rPr>
      <t>)</t>
    </r>
  </si>
  <si>
    <t>2. File content</t>
  </si>
  <si>
    <t>1. File reference</t>
  </si>
  <si>
    <t>Disclaimer, refer to the documentation</t>
  </si>
  <si>
    <t>Section</t>
  </si>
  <si>
    <t>Section "ARCHI"</t>
  </si>
  <si>
    <t>Section "GRAPH"</t>
  </si>
  <si>
    <t>Section "DATA"</t>
  </si>
  <si>
    <t>Year 1</t>
  </si>
  <si>
    <t>Year 2</t>
  </si>
  <si>
    <t>Year 3</t>
  </si>
  <si>
    <t>Year 4</t>
  </si>
  <si>
    <t>Year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</si>
</sst>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_-;\-* #,##0_-;_-* &quot;-&quot;??_-;_-@_-"/>
    <numFmt numFmtId="167" formatCode="_-* #,##0\ &quot;$&quot;_-;\-* #,##0\ &quot;$&quot;_-;_-* &quot;-&quot;??\ &quot;$&quot;_-;_-@_-"/>
    <numFmt numFmtId="168" formatCode="_-* #,##0\ [$€-40C]_-;\-* #,##0\ [$€-40C]_-;_-* &quot;-&quot;??\ [$€-40C]_-;_-@_-"/>
    <numFmt numFmtId="169" formatCode="_-[$€-2]\ * #,##0.00_-;\-[$€-2]\ * #,##0.00_-;_-[$€-2]\ * &quot;-&quot;??_-;_-@_-"/>
    <numFmt numFmtId="170" formatCode="_ [$₹-4009]\ * #,##0.00_ ;_ [$₹-4009]\ * \-#,##0.00_ ;_ [$₹-4009]\ * &quot;-&quot;??_ ;_ @_ "/>
    <numFmt numFmtId="171" formatCode="[&lt;0]&quot;IDR&quot;;0&quot; cores&quot;"/>
    <numFmt numFmtId="172" formatCode="[&lt;0]&quot;IDR&quot;;0&quot; PVU&quot;"/>
    <numFmt numFmtId="173" formatCode="_-* #,##0.00\ [$€-40C]_-;\-* #,##0.00\ [$€-40C]_-;_-* &quot;-&quot;??\ [$€-40C]_-;_-@_-"/>
    <numFmt numFmtId="174" formatCode="_(* #,##0.0000_);_(* \(#,##0.0000\);_(* &quot;-&quot;??_);_(@_)"/>
    <numFmt numFmtId="175" formatCode="#,##0.00\ &quot;€&quot;"/>
    <numFmt numFmtId="176" formatCode="_(* #,##0_);_(* \(#,##0\);_(* &quot;-&quot;??_);_(@_)"/>
  </numFmts>
  <fonts count="1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Open Sans"/>
      <family val="2"/>
    </font>
    <font>
      <sz val="8"/>
      <name val="Aptos Narrow"/>
      <family val="2"/>
      <scheme val="minor"/>
    </font>
    <font>
      <sz val="12"/>
      <color theme="1"/>
      <name val="Open Sans"/>
      <family val="2"/>
    </font>
    <font>
      <b/>
      <sz val="12"/>
      <color theme="1"/>
      <name val="Open Sans"/>
      <family val="2"/>
    </font>
    <font>
      <b/>
      <sz val="10"/>
      <color theme="1"/>
      <name val="Open Sans"/>
      <family val="2"/>
    </font>
    <font>
      <sz val="10"/>
      <name val="Open Sans"/>
      <family val="2"/>
    </font>
    <font>
      <sz val="10"/>
      <color theme="2"/>
      <name val="Open Sans"/>
      <family val="2"/>
    </font>
    <font>
      <sz val="10"/>
      <color rgb="FF000000"/>
      <name val="Open Sans"/>
      <family val="2"/>
    </font>
    <font>
      <b/>
      <sz val="10"/>
      <color rgb="FF000000"/>
      <name val="Open Sans"/>
      <family val="2"/>
    </font>
    <font>
      <sz val="10"/>
      <color rgb="FFE8E8E8"/>
      <name val="Open Sans"/>
      <family val="2"/>
    </font>
    <font>
      <sz val="12"/>
      <color rgb="FFFF0000"/>
      <name val="Open Sans"/>
      <family val="2"/>
    </font>
    <font>
      <i/>
      <sz val="12"/>
      <color theme="1"/>
      <name val="Open Sans"/>
      <family val="2"/>
    </font>
    <font>
      <sz val="10"/>
      <color theme="2" tint="-0.499984740745262"/>
      <name val="Open Sans"/>
      <family val="2"/>
    </font>
    <font>
      <b/>
      <sz val="12"/>
      <color theme="1"/>
      <name val="Open Sans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3E28E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0" fillId="2" borderId="0" xfId="0" applyFill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3" fillId="1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7" fillId="6" borderId="1" xfId="2" applyFont="1" applyFill="1" applyBorder="1"/>
    <xf numFmtId="0" fontId="7" fillId="0" borderId="0" xfId="2" applyFont="1"/>
    <xf numFmtId="0" fontId="3" fillId="12" borderId="0" xfId="0" applyFont="1" applyFill="1"/>
    <xf numFmtId="0" fontId="3" fillId="12" borderId="0" xfId="2" applyFont="1" applyFill="1"/>
    <xf numFmtId="164" fontId="3" fillId="12" borderId="0" xfId="2" applyNumberFormat="1" applyFont="1" applyFill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8" fillId="0" borderId="0" xfId="1" applyNumberFormat="1" applyFont="1" applyFill="1" applyBorder="1" applyAlignment="1">
      <alignment horizontal="center" vertical="center"/>
    </xf>
    <xf numFmtId="167" fontId="8" fillId="0" borderId="0" xfId="2" applyNumberFormat="1" applyFont="1" applyAlignment="1">
      <alignment horizontal="center" vertical="center"/>
    </xf>
    <xf numFmtId="166" fontId="8" fillId="0" borderId="0" xfId="1" applyNumberFormat="1" applyFont="1" applyFill="1" applyBorder="1" applyAlignment="1">
      <alignment horizontal="center"/>
    </xf>
    <xf numFmtId="167" fontId="8" fillId="0" borderId="0" xfId="1" applyNumberFormat="1" applyFont="1" applyFill="1" applyBorder="1" applyAlignment="1">
      <alignment horizontal="center"/>
    </xf>
    <xf numFmtId="0" fontId="9" fillId="0" borderId="0" xfId="0" applyFont="1"/>
    <xf numFmtId="0" fontId="7" fillId="0" borderId="0" xfId="0" applyFont="1"/>
    <xf numFmtId="166" fontId="7" fillId="0" borderId="0" xfId="0" applyNumberFormat="1" applyFont="1"/>
    <xf numFmtId="167" fontId="7" fillId="0" borderId="0" xfId="0" applyNumberFormat="1" applyFont="1"/>
    <xf numFmtId="166" fontId="7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7" fillId="3" borderId="1" xfId="2" applyFont="1" applyFill="1" applyBorder="1" applyAlignment="1">
      <alignment vertical="top"/>
    </xf>
    <xf numFmtId="164" fontId="3" fillId="0" borderId="0" xfId="2" applyNumberFormat="1" applyFont="1"/>
    <xf numFmtId="0" fontId="3" fillId="6" borderId="0" xfId="0" applyFont="1" applyFill="1"/>
    <xf numFmtId="169" fontId="3" fillId="0" borderId="0" xfId="0" applyNumberFormat="1" applyFont="1"/>
    <xf numFmtId="170" fontId="3" fillId="0" borderId="0" xfId="0" applyNumberFormat="1" applyFont="1"/>
    <xf numFmtId="0" fontId="7" fillId="1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3" fillId="12" borderId="0" xfId="0" applyFont="1" applyFill="1" applyAlignment="1">
      <alignment horizontal="center" vertical="center"/>
    </xf>
    <xf numFmtId="0" fontId="9" fillId="0" borderId="4" xfId="0" applyFont="1" applyBorder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2" applyFont="1" applyAlignment="1">
      <alignment vertical="top"/>
    </xf>
    <xf numFmtId="164" fontId="3" fillId="0" borderId="0" xfId="2" applyNumberFormat="1" applyFont="1" applyAlignment="1">
      <alignment vertical="center"/>
    </xf>
    <xf numFmtId="0" fontId="0" fillId="13" borderId="0" xfId="0" applyFill="1"/>
    <xf numFmtId="0" fontId="6" fillId="12" borderId="0" xfId="0" applyFont="1" applyFill="1" applyAlignment="1">
      <alignment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 vertical="top"/>
    </xf>
    <xf numFmtId="0" fontId="11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2" applyFont="1"/>
    <xf numFmtId="168" fontId="3" fillId="0" borderId="0" xfId="0" applyNumberFormat="1" applyFont="1" applyAlignment="1">
      <alignment horizontal="center" vertical="center"/>
    </xf>
    <xf numFmtId="0" fontId="6" fillId="11" borderId="1" xfId="0" applyFont="1" applyFill="1" applyBorder="1"/>
    <xf numFmtId="0" fontId="6" fillId="11" borderId="1" xfId="0" applyFont="1" applyFill="1" applyBorder="1" applyAlignment="1">
      <alignment horizontal="center" vertical="center"/>
    </xf>
    <xf numFmtId="168" fontId="5" fillId="0" borderId="1" xfId="0" applyNumberFormat="1" applyFont="1" applyBorder="1"/>
    <xf numFmtId="0" fontId="13" fillId="4" borderId="0" xfId="0" applyFont="1" applyFill="1"/>
    <xf numFmtId="0" fontId="5" fillId="4" borderId="0" xfId="0" applyFont="1" applyFill="1" applyAlignment="1">
      <alignment vertical="center"/>
    </xf>
    <xf numFmtId="0" fontId="5" fillId="4" borderId="0" xfId="0" applyFont="1" applyFill="1"/>
    <xf numFmtId="0" fontId="9" fillId="0" borderId="0" xfId="0" applyFont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8" fillId="6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66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10" borderId="1" xfId="0" applyFont="1" applyFill="1" applyBorder="1" applyAlignment="1">
      <alignment horizontal="left" vertical="center" wrapText="1"/>
    </xf>
    <xf numFmtId="171" fontId="10" fillId="10" borderId="1" xfId="0" applyNumberFormat="1" applyFont="1" applyFill="1" applyBorder="1" applyAlignment="1">
      <alignment horizontal="left" vertical="center" wrapText="1"/>
    </xf>
    <xf numFmtId="172" fontId="10" fillId="10" borderId="1" xfId="0" applyNumberFormat="1" applyFont="1" applyFill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3" fillId="6" borderId="1" xfId="2" applyFont="1" applyFill="1" applyBorder="1" applyAlignment="1">
      <alignment horizontal="left"/>
    </xf>
    <xf numFmtId="173" fontId="3" fillId="6" borderId="1" xfId="2" applyNumberFormat="1" applyFont="1" applyFill="1" applyBorder="1" applyAlignment="1">
      <alignment horizontal="left"/>
    </xf>
    <xf numFmtId="173" fontId="3" fillId="6" borderId="1" xfId="6" applyNumberFormat="1" applyFont="1" applyFill="1" applyBorder="1" applyAlignment="1">
      <alignment horizontal="left"/>
    </xf>
    <xf numFmtId="168" fontId="3" fillId="0" borderId="1" xfId="0" applyNumberFormat="1" applyFont="1" applyBorder="1" applyAlignment="1">
      <alignment horizontal="left"/>
    </xf>
    <xf numFmtId="168" fontId="3" fillId="0" borderId="1" xfId="0" applyNumberFormat="1" applyFont="1" applyBorder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1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top"/>
    </xf>
    <xf numFmtId="0" fontId="0" fillId="5" borderId="0" xfId="0" applyFill="1"/>
    <xf numFmtId="174" fontId="5" fillId="0" borderId="1" xfId="1" applyNumberFormat="1" applyFont="1" applyBorder="1"/>
    <xf numFmtId="175" fontId="5" fillId="0" borderId="1" xfId="0" applyNumberFormat="1" applyFont="1" applyBorder="1"/>
    <xf numFmtId="175" fontId="5" fillId="0" borderId="1" xfId="6" applyNumberFormat="1" applyFont="1" applyBorder="1"/>
    <xf numFmtId="176" fontId="8" fillId="6" borderId="1" xfId="1" applyNumberFormat="1" applyFont="1" applyFill="1" applyBorder="1" applyAlignment="1">
      <alignment horizontal="left" vertical="center" wrapText="1"/>
    </xf>
    <xf numFmtId="176" fontId="3" fillId="6" borderId="1" xfId="1" applyNumberFormat="1" applyFont="1" applyFill="1" applyBorder="1" applyAlignment="1">
      <alignment horizontal="left" vertical="center"/>
    </xf>
    <xf numFmtId="176" fontId="7" fillId="0" borderId="1" xfId="1" applyNumberFormat="1" applyFont="1" applyBorder="1" applyAlignment="1">
      <alignment horizontal="left" vertical="center"/>
    </xf>
    <xf numFmtId="176" fontId="8" fillId="5" borderId="1" xfId="1" applyNumberFormat="1" applyFont="1" applyFill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left" vertical="center"/>
    </xf>
    <xf numFmtId="176" fontId="3" fillId="0" borderId="1" xfId="1" applyNumberFormat="1" applyFont="1" applyBorder="1" applyAlignment="1">
      <alignment horizontal="center" vertical="center"/>
    </xf>
    <xf numFmtId="176" fontId="3" fillId="9" borderId="1" xfId="1" applyNumberFormat="1" applyFont="1" applyFill="1" applyBorder="1" applyAlignment="1">
      <alignment horizontal="left"/>
    </xf>
    <xf numFmtId="176" fontId="3" fillId="0" borderId="1" xfId="1" applyNumberFormat="1" applyFont="1" applyBorder="1" applyAlignment="1">
      <alignment horizontal="left"/>
    </xf>
    <xf numFmtId="176" fontId="7" fillId="0" borderId="1" xfId="1" applyNumberFormat="1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vertical="center" wrapText="1"/>
    </xf>
    <xf numFmtId="176" fontId="10" fillId="10" borderId="1" xfId="1" applyNumberFormat="1" applyFont="1" applyFill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left" vertical="center" wrapText="1"/>
    </xf>
    <xf numFmtId="165" fontId="3" fillId="0" borderId="0" xfId="1" applyFont="1"/>
    <xf numFmtId="0" fontId="11" fillId="0" borderId="6" xfId="0" applyFont="1" applyBorder="1" applyAlignment="1">
      <alignment horizontal="left" vertical="top"/>
    </xf>
    <xf numFmtId="0" fontId="7" fillId="8" borderId="2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6" fillId="1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6" fillId="7" borderId="0" xfId="0" applyFont="1" applyFill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6" borderId="1" xfId="0" applyFont="1" applyFill="1" applyBorder="1" applyAlignment="1">
      <alignment horizontal="left" vertical="center" wrapText="1"/>
    </xf>
    <xf numFmtId="175" fontId="3" fillId="6" borderId="1" xfId="0" applyNumberFormat="1" applyFont="1" applyFill="1" applyBorder="1" applyAlignment="1">
      <alignment horizontal="left" vertical="center" wrapText="1"/>
    </xf>
    <xf numFmtId="175" fontId="3" fillId="0" borderId="1" xfId="2" applyNumberFormat="1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7">
    <cellStyle name="Comma" xfId="1" builtinId="3"/>
    <cellStyle name="Comma 2" xfId="4" xr:uid="{6D25B66C-C7F0-A145-B6EB-920DE5EDA78B}"/>
    <cellStyle name="Currency" xfId="6" builtinId="4"/>
    <cellStyle name="Currency 2" xfId="3" xr:uid="{035DC8BE-A77F-A147-A81C-21A19786F1D5}"/>
    <cellStyle name="Normal" xfId="0" builtinId="0"/>
    <cellStyle name="Normal 2" xfId="2" xr:uid="{1A81C6BE-AE5C-7E45-B90F-18E1774CFCE2}"/>
    <cellStyle name="Normal 2 2" xfId="5" xr:uid="{3B31302C-CCDA-3646-9B9F-1B8141D7B103}"/>
  </cellStyles>
  <dxfs count="0"/>
  <tableStyles count="1" defaultTableStyle="TableStyleMedium2" defaultPivotStyle="PivotStyleLight16">
    <tableStyle name="Invisible" pivot="0" table="0" count="0" xr9:uid="{F61E7037-DFD6-4096-9899-1C19A6612CD5}"/>
  </tableStyles>
  <colors>
    <mruColors>
      <color rgb="FF0F9ED5"/>
      <color rgb="FF83E28E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LICENSE COST DEPENDENCY ON TARGET SIZE (CORES)</a:t>
            </a:r>
          </a:p>
        </c:rich>
      </c:tx>
      <c:layout>
        <c:manualLayout>
          <c:xMode val="edge"/>
          <c:yMode val="edge"/>
          <c:x val="0.22714097582475595"/>
          <c:y val="4.0678081211155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0.153145486296"/>
          <c:y val="0.13658815496272042"/>
          <c:w val="0.68087741943179125"/>
          <c:h val="0.73460242055619251"/>
        </c:manualLayout>
      </c:layout>
      <c:scatterChart>
        <c:scatterStyle val="smoothMarker"/>
        <c:varyColors val="0"/>
        <c:ser>
          <c:idx val="0"/>
          <c:order val="0"/>
          <c:tx>
            <c:v>IIDR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0">
                <a:noFill/>
              </a:ln>
              <a:effectLst/>
            </c:spPr>
          </c:marker>
          <c:dLbls>
            <c:delete val="1"/>
          </c:dLbls>
          <c:xVal>
            <c:numRef>
              <c:f>DATA!$S$8:$S$27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xVal>
          <c:yVal>
            <c:numRef>
              <c:f>DATA!$T$8:$T$27</c:f>
              <c:numCache>
                <c:formatCode>#,##0.00\ "€"</c:formatCode>
                <c:ptCount val="20"/>
                <c:pt idx="0">
                  <c:v>112112.00000000001</c:v>
                </c:pt>
                <c:pt idx="1">
                  <c:v>128128</c:v>
                </c:pt>
                <c:pt idx="2">
                  <c:v>144144.00000000003</c:v>
                </c:pt>
                <c:pt idx="3">
                  <c:v>160160</c:v>
                </c:pt>
                <c:pt idx="4">
                  <c:v>176176</c:v>
                </c:pt>
                <c:pt idx="5">
                  <c:v>192192.00000000003</c:v>
                </c:pt>
                <c:pt idx="6">
                  <c:v>208208</c:v>
                </c:pt>
                <c:pt idx="7">
                  <c:v>224224.00000000003</c:v>
                </c:pt>
                <c:pt idx="8">
                  <c:v>240240</c:v>
                </c:pt>
                <c:pt idx="9">
                  <c:v>256256</c:v>
                </c:pt>
                <c:pt idx="10">
                  <c:v>272272</c:v>
                </c:pt>
                <c:pt idx="11">
                  <c:v>288288.00000000006</c:v>
                </c:pt>
                <c:pt idx="12">
                  <c:v>304304</c:v>
                </c:pt>
                <c:pt idx="13">
                  <c:v>320320</c:v>
                </c:pt>
                <c:pt idx="14">
                  <c:v>336336</c:v>
                </c:pt>
                <c:pt idx="15">
                  <c:v>352352</c:v>
                </c:pt>
                <c:pt idx="16">
                  <c:v>368368.00000000006</c:v>
                </c:pt>
                <c:pt idx="17">
                  <c:v>384384.00000000006</c:v>
                </c:pt>
                <c:pt idx="18">
                  <c:v>400400</c:v>
                </c:pt>
                <c:pt idx="19">
                  <c:v>416416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8B-4E47-96B6-4F3D56E568DD}"/>
            </c:ext>
          </c:extLst>
        </c:ser>
        <c:ser>
          <c:idx val="1"/>
          <c:order val="1"/>
          <c:tx>
            <c:v>IDR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DATA!$S$8:$S$27</c:f>
              <c:numCache>
                <c:formatCode>General</c:formatCode>
                <c:ptCount val="20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12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26</c:v>
                </c:pt>
                <c:pt idx="13">
                  <c:v>28</c:v>
                </c:pt>
                <c:pt idx="14">
                  <c:v>30</c:v>
                </c:pt>
                <c:pt idx="15">
                  <c:v>32</c:v>
                </c:pt>
                <c:pt idx="16">
                  <c:v>34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</c:numCache>
            </c:numRef>
          </c:xVal>
          <c:yVal>
            <c:numRef>
              <c:f>DATA!$U$8:$U$27</c:f>
              <c:numCache>
                <c:formatCode>#,##0.00\ "€"</c:formatCode>
                <c:ptCount val="20"/>
                <c:pt idx="0">
                  <c:v>181003.19999999998</c:v>
                </c:pt>
                <c:pt idx="1">
                  <c:v>181003.19999999998</c:v>
                </c:pt>
                <c:pt idx="2">
                  <c:v>181003.19999999998</c:v>
                </c:pt>
                <c:pt idx="3">
                  <c:v>181003.19999999998</c:v>
                </c:pt>
                <c:pt idx="4">
                  <c:v>181003.19999999998</c:v>
                </c:pt>
                <c:pt idx="5">
                  <c:v>181003.19999999998</c:v>
                </c:pt>
                <c:pt idx="6">
                  <c:v>181003.19999999998</c:v>
                </c:pt>
                <c:pt idx="7">
                  <c:v>181003.19999999998</c:v>
                </c:pt>
                <c:pt idx="8">
                  <c:v>181003.19999999998</c:v>
                </c:pt>
                <c:pt idx="9">
                  <c:v>181003.19999999998</c:v>
                </c:pt>
                <c:pt idx="10">
                  <c:v>181003.19999999998</c:v>
                </c:pt>
                <c:pt idx="11">
                  <c:v>181003.19999999998</c:v>
                </c:pt>
                <c:pt idx="12">
                  <c:v>181003.19999999998</c:v>
                </c:pt>
                <c:pt idx="13">
                  <c:v>181003.19999999998</c:v>
                </c:pt>
                <c:pt idx="14">
                  <c:v>181003.19999999998</c:v>
                </c:pt>
                <c:pt idx="15">
                  <c:v>181003.19999999998</c:v>
                </c:pt>
                <c:pt idx="16">
                  <c:v>181003.19999999998</c:v>
                </c:pt>
                <c:pt idx="17">
                  <c:v>181003.19999999998</c:v>
                </c:pt>
                <c:pt idx="18">
                  <c:v>181003.19999999998</c:v>
                </c:pt>
                <c:pt idx="19">
                  <c:v>181003.19999999998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8B-4E47-96B6-4F3D56E568DD}"/>
            </c:ext>
          </c:extLst>
        </c:ser>
        <c:ser>
          <c:idx val="2"/>
          <c:order val="2"/>
          <c:tx>
            <c:v>Architecture 3a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6416597207494705E-2"/>
                  <c:y val="-2.35234783357396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AFA-4365-A810-F7E3B7087E38}"/>
                </c:ext>
              </c:extLst>
            </c:dLbl>
            <c:dLbl>
              <c:idx val="1"/>
              <c:layout>
                <c:manualLayout>
                  <c:x val="-7.6416597207494705E-2"/>
                  <c:y val="2.84757108912642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8A3-404E-B0E1-691607C9EF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(DATA!$M$16,DATA!$M$16)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xVal>
          <c:yVal>
            <c:numRef>
              <c:f>DATA!$L$23:$M$23</c:f>
              <c:numCache>
                <c:formatCode>_-* #,##0\ [$€-40C]_-;\-* #,##0\ [$€-40C]_-;_-* "-"??\ [$€-40C]_-;_-@_-</c:formatCode>
                <c:ptCount val="2"/>
                <c:pt idx="0">
                  <c:v>144144.00000000003</c:v>
                </c:pt>
                <c:pt idx="1">
                  <c:v>181003.19999999998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AFA-4365-A810-F7E3B7087E38}"/>
            </c:ext>
          </c:extLst>
        </c:ser>
        <c:ser>
          <c:idx val="3"/>
          <c:order val="3"/>
          <c:tx>
            <c:v>Architecture 3b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3.8834664154628447E-2"/>
                  <c:y val="-1.3288665082589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AFA-4365-A810-F7E3B7087E38}"/>
                </c:ext>
              </c:extLst>
            </c:dLbl>
            <c:dLbl>
              <c:idx val="1"/>
              <c:layout>
                <c:manualLayout>
                  <c:x val="3.7624940199351982E-2"/>
                  <c:y val="-2.65867473294118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7EF-4308-8ECB-F7B9D504CB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(DATA!$M$17,DATA!$M$17)</c:f>
              <c:numCache>
                <c:formatCode>General</c:formatCode>
                <c:ptCount val="2"/>
                <c:pt idx="0">
                  <c:v>14</c:v>
                </c:pt>
                <c:pt idx="1">
                  <c:v>14</c:v>
                </c:pt>
              </c:numCache>
            </c:numRef>
          </c:xVal>
          <c:yVal>
            <c:numRef>
              <c:f>DATA!$L$24:$M$24</c:f>
              <c:numCache>
                <c:formatCode>_-* #,##0\ [$€-40C]_-;\-* #,##0\ [$€-40C]_-;_-* "-"??\ [$€-40C]_-;_-@_-</c:formatCode>
                <c:ptCount val="2"/>
                <c:pt idx="0">
                  <c:v>208208</c:v>
                </c:pt>
                <c:pt idx="1">
                  <c:v>181003.19999999998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AFA-4365-A810-F7E3B7087E38}"/>
            </c:ext>
          </c:extLst>
        </c:ser>
        <c:ser>
          <c:idx val="4"/>
          <c:order val="4"/>
          <c:tx>
            <c:v>Architecture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5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7EF-4308-8ECB-F7B9D504CBC7}"/>
              </c:ext>
            </c:extLst>
          </c:dPt>
          <c:dLbls>
            <c:dLbl>
              <c:idx val="0"/>
              <c:layout>
                <c:manualLayout>
                  <c:x val="7.5593937570589426E-3"/>
                  <c:y val="6.6656033741549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AFA-4365-A810-F7E3B7087E38}"/>
                </c:ext>
              </c:extLst>
            </c:dLbl>
            <c:dLbl>
              <c:idx val="1"/>
              <c:layout>
                <c:manualLayout>
                  <c:x val="6.2636555088109482E-3"/>
                  <c:y val="-7.5935229043371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EF-4308-8ECB-F7B9D504CB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(DATA!$M$8,DATA!$M$8)</c:f>
              <c:numCache>
                <c:formatCode>General</c:formatCode>
                <c:ptCount val="2"/>
                <c:pt idx="0">
                  <c:v>24</c:v>
                </c:pt>
                <c:pt idx="1">
                  <c:v>24</c:v>
                </c:pt>
              </c:numCache>
            </c:numRef>
          </c:xVal>
          <c:yVal>
            <c:numRef>
              <c:f>(DATA!$T$19,DATA!$U$19)</c:f>
              <c:numCache>
                <c:formatCode>#,##0.00\ "€"</c:formatCode>
                <c:ptCount val="2"/>
                <c:pt idx="0">
                  <c:v>288288.00000000006</c:v>
                </c:pt>
                <c:pt idx="1">
                  <c:v>181003.19999999998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AFA-4365-A810-F7E3B7087E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96523103"/>
        <c:axId val="896532703"/>
      </c:scatterChart>
      <c:valAx>
        <c:axId val="89652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Source size (cores)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32703"/>
        <c:crosses val="autoZero"/>
        <c:crossBetween val="midCat"/>
      </c:valAx>
      <c:valAx>
        <c:axId val="89653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Costs (€)</a:t>
                </a:r>
              </a:p>
            </c:rich>
          </c:tx>
          <c:layout>
            <c:manualLayout>
              <c:xMode val="edge"/>
              <c:yMode val="edge"/>
              <c:x val="3.2073850571246211E-2"/>
              <c:y val="0.44388464495078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#,##0.00\ &quot;€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23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312852330622357"/>
          <c:y val="0.44396667699066894"/>
          <c:w val="0.12244402339687638"/>
          <c:h val="0.203462497260682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Break-Even Line with Architecture 1 and 2</a:t>
            </a:r>
          </a:p>
        </c:rich>
      </c:tx>
      <c:layout>
        <c:manualLayout>
          <c:xMode val="edge"/>
          <c:yMode val="edge"/>
          <c:x val="0.27975276749712286"/>
          <c:y val="4.35919790758500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9.4919396905039866E-2"/>
          <c:y val="0.13658820110433015"/>
          <c:w val="0.72016625682042112"/>
          <c:h val="0.73460242055619251"/>
        </c:manualLayout>
      </c:layout>
      <c:scatterChart>
        <c:scatterStyle val="smoothMarker"/>
        <c:varyColors val="0"/>
        <c:ser>
          <c:idx val="0"/>
          <c:order val="0"/>
          <c:tx>
            <c:v>Break-even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DATA!$P$8:$P$47</c:f>
              <c:numCache>
                <c:formatCode>_(* #,##0.0000_);_(* \(#,##0.0000\);_(* "-"??_);_(@_)</c:formatCode>
                <c:ptCount val="40"/>
                <c:pt idx="0">
                  <c:v>0.88356999999999997</c:v>
                </c:pt>
                <c:pt idx="1">
                  <c:v>1.7671399999999999</c:v>
                </c:pt>
                <c:pt idx="2">
                  <c:v>2.6507100000000001</c:v>
                </c:pt>
                <c:pt idx="3">
                  <c:v>3.5342799999999999</c:v>
                </c:pt>
                <c:pt idx="4">
                  <c:v>4.4178499999999996</c:v>
                </c:pt>
                <c:pt idx="5">
                  <c:v>5.3014200000000002</c:v>
                </c:pt>
                <c:pt idx="6">
                  <c:v>6.18499</c:v>
                </c:pt>
                <c:pt idx="7">
                  <c:v>7.0685599999999997</c:v>
                </c:pt>
                <c:pt idx="8">
                  <c:v>7.9521299999999995</c:v>
                </c:pt>
                <c:pt idx="9">
                  <c:v>8.8356999999999992</c:v>
                </c:pt>
                <c:pt idx="10">
                  <c:v>9.7192699999999999</c:v>
                </c:pt>
                <c:pt idx="11">
                  <c:v>10.60284</c:v>
                </c:pt>
                <c:pt idx="12">
                  <c:v>11.486409999999999</c:v>
                </c:pt>
                <c:pt idx="13">
                  <c:v>12.36998</c:v>
                </c:pt>
                <c:pt idx="14">
                  <c:v>13.253549999999999</c:v>
                </c:pt>
                <c:pt idx="15">
                  <c:v>14.137119999999999</c:v>
                </c:pt>
                <c:pt idx="16">
                  <c:v>15.02069</c:v>
                </c:pt>
                <c:pt idx="17">
                  <c:v>15.904259999999999</c:v>
                </c:pt>
                <c:pt idx="18">
                  <c:v>16.78783</c:v>
                </c:pt>
                <c:pt idx="19">
                  <c:v>17.671399999999998</c:v>
                </c:pt>
                <c:pt idx="20">
                  <c:v>18.554970000000001</c:v>
                </c:pt>
                <c:pt idx="21">
                  <c:v>19.43854</c:v>
                </c:pt>
                <c:pt idx="22">
                  <c:v>20.322109999999999</c:v>
                </c:pt>
                <c:pt idx="23">
                  <c:v>21.205680000000001</c:v>
                </c:pt>
                <c:pt idx="24">
                  <c:v>22.08925</c:v>
                </c:pt>
                <c:pt idx="25">
                  <c:v>22.972819999999999</c:v>
                </c:pt>
                <c:pt idx="26">
                  <c:v>23.856389999999998</c:v>
                </c:pt>
                <c:pt idx="27">
                  <c:v>24.73996</c:v>
                </c:pt>
                <c:pt idx="28">
                  <c:v>25.623529999999999</c:v>
                </c:pt>
                <c:pt idx="29">
                  <c:v>26.507099999999998</c:v>
                </c:pt>
                <c:pt idx="30">
                  <c:v>27.39067</c:v>
                </c:pt>
                <c:pt idx="31">
                  <c:v>28.274239999999999</c:v>
                </c:pt>
                <c:pt idx="32">
                  <c:v>29.157809999999998</c:v>
                </c:pt>
                <c:pt idx="33">
                  <c:v>30.04138</c:v>
                </c:pt>
                <c:pt idx="34">
                  <c:v>30.924949999999999</c:v>
                </c:pt>
                <c:pt idx="35">
                  <c:v>31.808519999999998</c:v>
                </c:pt>
                <c:pt idx="36">
                  <c:v>32.69209</c:v>
                </c:pt>
                <c:pt idx="37">
                  <c:v>33.575659999999999</c:v>
                </c:pt>
                <c:pt idx="38">
                  <c:v>34.459229999999998</c:v>
                </c:pt>
                <c:pt idx="39">
                  <c:v>35.342799999999997</c:v>
                </c:pt>
              </c:numCache>
            </c:numRef>
          </c:xVal>
          <c:yVal>
            <c:numRef>
              <c:f>DATA!$O$8:$O$47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FC-4C81-8F5C-B6E7BAC4AD57}"/>
            </c:ext>
          </c:extLst>
        </c:ser>
        <c:ser>
          <c:idx val="1"/>
          <c:order val="1"/>
          <c:tx>
            <c:v>Architecture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DATA!$M$8</c:f>
              <c:numCache>
                <c:formatCode>General</c:formatCode>
                <c:ptCount val="1"/>
                <c:pt idx="0">
                  <c:v>24</c:v>
                </c:pt>
              </c:numCache>
            </c:numRef>
          </c:xVal>
          <c:yVal>
            <c:numRef>
              <c:f>DATA!$L$8</c:f>
              <c:numCache>
                <c:formatCode>General</c:formatCode>
                <c:ptCount val="1"/>
                <c:pt idx="0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1FC-4C81-8F5C-B6E7BAC4AD57}"/>
            </c:ext>
          </c:extLst>
        </c:ser>
        <c:ser>
          <c:idx val="2"/>
          <c:order val="2"/>
          <c:tx>
            <c:v>Architecture 2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DATA!$M$9</c:f>
              <c:numCache>
                <c:formatCode>General</c:formatCode>
                <c:ptCount val="1"/>
                <c:pt idx="0">
                  <c:v>20</c:v>
                </c:pt>
              </c:numCache>
            </c:numRef>
          </c:xVal>
          <c:yVal>
            <c:numRef>
              <c:f>DATA!$L$9</c:f>
              <c:numCache>
                <c:formatCode>General</c:formatCode>
                <c:ptCount val="1"/>
                <c:pt idx="0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1FC-4C81-8F5C-B6E7BAC4AD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96523103"/>
        <c:axId val="896532703"/>
      </c:scatterChart>
      <c:valAx>
        <c:axId val="89652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Target size (cores)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32703"/>
        <c:crosses val="autoZero"/>
        <c:crossBetween val="midCat"/>
      </c:valAx>
      <c:valAx>
        <c:axId val="89653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Source</a:t>
                </a:r>
                <a:r>
                  <a:rPr lang="fr-FR" baseline="0"/>
                  <a:t> size (cores)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23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67805561422128"/>
          <c:y val="0.42770951648488814"/>
          <c:w val="0.11639520475429496"/>
          <c:h val="9.9584896425462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Break-Even Line with Your Architecture</a:t>
            </a:r>
          </a:p>
        </c:rich>
      </c:tx>
      <c:layout>
        <c:manualLayout>
          <c:xMode val="edge"/>
          <c:yMode val="edge"/>
          <c:x val="0.27975276749712286"/>
          <c:y val="4.35919790758500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>
        <c:manualLayout>
          <c:layoutTarget val="inner"/>
          <c:xMode val="edge"/>
          <c:yMode val="edge"/>
          <c:x val="9.4919396905039866E-2"/>
          <c:y val="0.13658820110433015"/>
          <c:w val="0.72016625682042112"/>
          <c:h val="0.73460242055619251"/>
        </c:manualLayout>
      </c:layout>
      <c:scatterChart>
        <c:scatterStyle val="smoothMarker"/>
        <c:varyColors val="0"/>
        <c:ser>
          <c:idx val="0"/>
          <c:order val="0"/>
          <c:tx>
            <c:v>Break-even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elete val="1"/>
          </c:dLbls>
          <c:xVal>
            <c:numRef>
              <c:f>DATA!$P$8:$P$47</c:f>
              <c:numCache>
                <c:formatCode>_(* #,##0.0000_);_(* \(#,##0.0000\);_(* "-"??_);_(@_)</c:formatCode>
                <c:ptCount val="40"/>
                <c:pt idx="0">
                  <c:v>0.88356999999999997</c:v>
                </c:pt>
                <c:pt idx="1">
                  <c:v>1.7671399999999999</c:v>
                </c:pt>
                <c:pt idx="2">
                  <c:v>2.6507100000000001</c:v>
                </c:pt>
                <c:pt idx="3">
                  <c:v>3.5342799999999999</c:v>
                </c:pt>
                <c:pt idx="4">
                  <c:v>4.4178499999999996</c:v>
                </c:pt>
                <c:pt idx="5">
                  <c:v>5.3014200000000002</c:v>
                </c:pt>
                <c:pt idx="6">
                  <c:v>6.18499</c:v>
                </c:pt>
                <c:pt idx="7">
                  <c:v>7.0685599999999997</c:v>
                </c:pt>
                <c:pt idx="8">
                  <c:v>7.9521299999999995</c:v>
                </c:pt>
                <c:pt idx="9">
                  <c:v>8.8356999999999992</c:v>
                </c:pt>
                <c:pt idx="10">
                  <c:v>9.7192699999999999</c:v>
                </c:pt>
                <c:pt idx="11">
                  <c:v>10.60284</c:v>
                </c:pt>
                <c:pt idx="12">
                  <c:v>11.486409999999999</c:v>
                </c:pt>
                <c:pt idx="13">
                  <c:v>12.36998</c:v>
                </c:pt>
                <c:pt idx="14">
                  <c:v>13.253549999999999</c:v>
                </c:pt>
                <c:pt idx="15">
                  <c:v>14.137119999999999</c:v>
                </c:pt>
                <c:pt idx="16">
                  <c:v>15.02069</c:v>
                </c:pt>
                <c:pt idx="17">
                  <c:v>15.904259999999999</c:v>
                </c:pt>
                <c:pt idx="18">
                  <c:v>16.78783</c:v>
                </c:pt>
                <c:pt idx="19">
                  <c:v>17.671399999999998</c:v>
                </c:pt>
                <c:pt idx="20">
                  <c:v>18.554970000000001</c:v>
                </c:pt>
                <c:pt idx="21">
                  <c:v>19.43854</c:v>
                </c:pt>
                <c:pt idx="22">
                  <c:v>20.322109999999999</c:v>
                </c:pt>
                <c:pt idx="23">
                  <c:v>21.205680000000001</c:v>
                </c:pt>
                <c:pt idx="24">
                  <c:v>22.08925</c:v>
                </c:pt>
                <c:pt idx="25">
                  <c:v>22.972819999999999</c:v>
                </c:pt>
                <c:pt idx="26">
                  <c:v>23.856389999999998</c:v>
                </c:pt>
                <c:pt idx="27">
                  <c:v>24.73996</c:v>
                </c:pt>
                <c:pt idx="28">
                  <c:v>25.623529999999999</c:v>
                </c:pt>
                <c:pt idx="29">
                  <c:v>26.507099999999998</c:v>
                </c:pt>
                <c:pt idx="30">
                  <c:v>27.39067</c:v>
                </c:pt>
                <c:pt idx="31">
                  <c:v>28.274239999999999</c:v>
                </c:pt>
                <c:pt idx="32">
                  <c:v>29.157809999999998</c:v>
                </c:pt>
                <c:pt idx="33">
                  <c:v>30.04138</c:v>
                </c:pt>
                <c:pt idx="34">
                  <c:v>30.924949999999999</c:v>
                </c:pt>
                <c:pt idx="35">
                  <c:v>31.808519999999998</c:v>
                </c:pt>
                <c:pt idx="36">
                  <c:v>32.69209</c:v>
                </c:pt>
                <c:pt idx="37">
                  <c:v>33.575659999999999</c:v>
                </c:pt>
                <c:pt idx="38">
                  <c:v>34.459229999999998</c:v>
                </c:pt>
                <c:pt idx="39">
                  <c:v>35.342799999999997</c:v>
                </c:pt>
              </c:numCache>
            </c:numRef>
          </c:xVal>
          <c:yVal>
            <c:numRef>
              <c:f>DATA!$O$8:$O$47</c:f>
              <c:numCache>
                <c:formatCode>General</c:formatCode>
                <c:ptCount val="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55-4721-8A95-A0A3C74D8BCE}"/>
            </c:ext>
          </c:extLst>
        </c:ser>
        <c:ser>
          <c:idx val="1"/>
          <c:order val="1"/>
          <c:tx>
            <c:v>Your architecture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DATA!$M$10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DATA!$L$10</c:f>
              <c:numCache>
                <c:formatCode>General</c:formatCode>
                <c:ptCount val="1"/>
                <c:pt idx="0">
                  <c:v>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AD4-4CCA-A0D7-817717F2B72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896523103"/>
        <c:axId val="896532703"/>
      </c:scatterChart>
      <c:valAx>
        <c:axId val="89652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Target size (cores)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DE"/>
            </a:p>
          </c:txPr>
        </c:title>
        <c:numFmt formatCode="_(* #,##0.0000_);_(* \(#,##0.00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32703"/>
        <c:crosses val="autoZero"/>
        <c:crossBetween val="midCat"/>
      </c:valAx>
      <c:valAx>
        <c:axId val="89653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Source</a:t>
                </a:r>
                <a:r>
                  <a:rPr lang="fr-FR" baseline="0"/>
                  <a:t> size (cores)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652310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098470735322127"/>
          <c:y val="0.42770962478861896"/>
          <c:w val="0.13285267600927161"/>
          <c:h val="6.63312047658782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9189</xdr:colOff>
      <xdr:row>3</xdr:row>
      <xdr:rowOff>1903</xdr:rowOff>
    </xdr:from>
    <xdr:to>
      <xdr:col>15</xdr:col>
      <xdr:colOff>664957</xdr:colOff>
      <xdr:row>36</xdr:row>
      <xdr:rowOff>11204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1B1F57-D230-47F4-A980-56922AAB40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197036</xdr:rowOff>
    </xdr:from>
    <xdr:to>
      <xdr:col>9</xdr:col>
      <xdr:colOff>7075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E1EF3F-4918-4A6A-3151-FD01BF3115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</xdr:row>
      <xdr:rowOff>190500</xdr:rowOff>
    </xdr:from>
    <xdr:to>
      <xdr:col>21</xdr:col>
      <xdr:colOff>5715</xdr:colOff>
      <xdr:row>35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F90ECB2-85C5-4965-8335-46A62B82CD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5D5F5-75FB-4158-82E8-7E153CFE3EB7}">
  <sheetPr>
    <tabColor theme="0"/>
  </sheetPr>
  <dimension ref="A2:E17"/>
  <sheetViews>
    <sheetView tabSelected="1" zoomScale="85" zoomScaleNormal="85" workbookViewId="0">
      <selection activeCell="C2" sqref="C2"/>
    </sheetView>
  </sheetViews>
  <sheetFormatPr baseColWidth="10" defaultColWidth="8.83203125" defaultRowHeight="16" x14ac:dyDescent="0.2"/>
  <cols>
    <col min="1" max="1" width="2.1640625" style="89" customWidth="1"/>
    <col min="2" max="2" width="4.6640625" style="95" customWidth="1"/>
    <col min="3" max="3" width="21.6640625" style="95" bestFit="1" customWidth="1"/>
    <col min="4" max="4" width="35.83203125" style="95" customWidth="1"/>
    <col min="5" max="5" width="72.6640625" style="95" customWidth="1"/>
    <col min="6" max="16384" width="8.83203125" style="95"/>
  </cols>
  <sheetData>
    <row r="2" spans="2:5" ht="19" x14ac:dyDescent="0.2">
      <c r="B2" s="89"/>
      <c r="C2" s="96" t="s">
        <v>159</v>
      </c>
      <c r="D2" s="96"/>
    </row>
    <row r="3" spans="2:5" ht="20" x14ac:dyDescent="0.2">
      <c r="B3" s="89"/>
      <c r="D3" s="91" t="s">
        <v>145</v>
      </c>
      <c r="E3" s="91" t="s">
        <v>148</v>
      </c>
    </row>
    <row r="4" spans="2:5" ht="40" x14ac:dyDescent="0.2">
      <c r="B4" s="89"/>
      <c r="D4" s="91" t="s">
        <v>150</v>
      </c>
      <c r="E4" s="91" t="s">
        <v>149</v>
      </c>
    </row>
    <row r="5" spans="2:5" ht="20" x14ac:dyDescent="0.2">
      <c r="B5" s="89"/>
      <c r="D5" s="91" t="s">
        <v>151</v>
      </c>
      <c r="E5" s="90">
        <v>45493</v>
      </c>
    </row>
    <row r="6" spans="2:5" ht="20" x14ac:dyDescent="0.2">
      <c r="B6" s="89"/>
      <c r="D6" s="91" t="s">
        <v>146</v>
      </c>
      <c r="E6" s="91" t="s">
        <v>147</v>
      </c>
    </row>
    <row r="7" spans="2:5" ht="100" x14ac:dyDescent="0.2">
      <c r="B7" s="89"/>
      <c r="D7" s="91" t="s">
        <v>160</v>
      </c>
      <c r="E7" s="91" t="s">
        <v>152</v>
      </c>
    </row>
    <row r="8" spans="2:5" ht="19" x14ac:dyDescent="0.2">
      <c r="B8" s="89"/>
      <c r="C8" s="89"/>
      <c r="D8" s="89"/>
    </row>
    <row r="9" spans="2:5" ht="19" x14ac:dyDescent="0.2">
      <c r="B9" s="89"/>
      <c r="C9" s="96" t="s">
        <v>158</v>
      </c>
      <c r="D9" s="89"/>
    </row>
    <row r="10" spans="2:5" ht="20" x14ac:dyDescent="0.2">
      <c r="B10" s="88"/>
      <c r="C10" s="98" t="s">
        <v>161</v>
      </c>
      <c r="D10" s="98" t="s">
        <v>142</v>
      </c>
      <c r="E10" s="98" t="s">
        <v>143</v>
      </c>
    </row>
    <row r="11" spans="2:5" ht="140" x14ac:dyDescent="0.2">
      <c r="B11" s="88"/>
      <c r="C11" s="92" t="s">
        <v>162</v>
      </c>
      <c r="D11" s="91" t="s">
        <v>114</v>
      </c>
      <c r="E11" s="91" t="s">
        <v>144</v>
      </c>
    </row>
    <row r="12" spans="2:5" ht="140" x14ac:dyDescent="0.2">
      <c r="B12" s="89"/>
      <c r="C12" s="92" t="s">
        <v>162</v>
      </c>
      <c r="D12" s="91" t="s">
        <v>60</v>
      </c>
      <c r="E12" s="91" t="s">
        <v>153</v>
      </c>
    </row>
    <row r="13" spans="2:5" ht="140" x14ac:dyDescent="0.2">
      <c r="B13" s="89"/>
      <c r="C13" s="92" t="s">
        <v>162</v>
      </c>
      <c r="D13" s="91" t="s">
        <v>136</v>
      </c>
      <c r="E13" s="91" t="s">
        <v>154</v>
      </c>
    </row>
    <row r="14" spans="2:5" ht="80" x14ac:dyDescent="0.2">
      <c r="B14" s="89"/>
      <c r="C14" s="93" t="s">
        <v>163</v>
      </c>
      <c r="D14" s="91" t="s">
        <v>135</v>
      </c>
      <c r="E14" s="91" t="s">
        <v>155</v>
      </c>
    </row>
    <row r="15" spans="2:5" ht="60" x14ac:dyDescent="0.2">
      <c r="B15" s="89"/>
      <c r="C15" s="93" t="s">
        <v>163</v>
      </c>
      <c r="D15" s="91" t="s">
        <v>137</v>
      </c>
      <c r="E15" s="91" t="s">
        <v>156</v>
      </c>
    </row>
    <row r="16" spans="2:5" ht="80" x14ac:dyDescent="0.2">
      <c r="B16" s="89"/>
      <c r="C16" s="94" t="s">
        <v>164</v>
      </c>
      <c r="D16" s="91" t="s">
        <v>115</v>
      </c>
      <c r="E16" s="91" t="s">
        <v>157</v>
      </c>
    </row>
    <row r="17" spans="2:4" ht="19" x14ac:dyDescent="0.2">
      <c r="B17" s="89"/>
      <c r="C17" s="89"/>
      <c r="D17" s="9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4D20C-8794-4FAE-A36B-7D4CB74B79C2}">
  <sheetPr>
    <tabColor theme="5" tint="0.79998168889431442"/>
  </sheetPr>
  <dimension ref="B1:V47"/>
  <sheetViews>
    <sheetView zoomScale="70" zoomScaleNormal="70" workbookViewId="0">
      <selection activeCell="C4" sqref="C4"/>
    </sheetView>
  </sheetViews>
  <sheetFormatPr baseColWidth="10" defaultColWidth="8.83203125" defaultRowHeight="16" x14ac:dyDescent="0.2"/>
  <cols>
    <col min="1" max="1" width="1.33203125" style="2" customWidth="1"/>
    <col min="2" max="2" width="1.6640625" style="2" customWidth="1"/>
    <col min="3" max="3" width="11.83203125" style="2" customWidth="1"/>
    <col min="4" max="4" width="58" style="2" customWidth="1"/>
    <col min="5" max="5" width="26.1640625" style="2" customWidth="1"/>
    <col min="6" max="6" width="20.6640625" style="2" bestFit="1" customWidth="1"/>
    <col min="7" max="7" width="18.1640625" style="2" bestFit="1" customWidth="1"/>
    <col min="8" max="10" width="1.83203125" style="2" customWidth="1"/>
    <col min="11" max="13" width="18.1640625" style="2" customWidth="1"/>
    <col min="14" max="14" width="3.1640625" style="2" customWidth="1"/>
    <col min="15" max="16" width="18.1640625" style="2" customWidth="1"/>
    <col min="17" max="17" width="2.33203125" style="2" customWidth="1"/>
    <col min="18" max="21" width="18.1640625" style="2" customWidth="1"/>
    <col min="22" max="22" width="1.6640625" style="2" customWidth="1"/>
    <col min="23" max="16384" width="8.83203125" style="2"/>
  </cols>
  <sheetData>
    <row r="1" spans="2:22" x14ac:dyDescent="0.2">
      <c r="B1" s="126" t="s">
        <v>111</v>
      </c>
      <c r="C1" s="126"/>
      <c r="D1" s="126"/>
      <c r="E1" s="126"/>
      <c r="F1" s="126"/>
      <c r="G1" s="126"/>
      <c r="H1" s="126"/>
      <c r="I1" s="64"/>
      <c r="J1" s="126" t="s">
        <v>112</v>
      </c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</row>
    <row r="2" spans="2:22" ht="16.25" customHeight="1" x14ac:dyDescent="0.2">
      <c r="B2" s="126"/>
      <c r="C2" s="126"/>
      <c r="D2" s="126"/>
      <c r="E2" s="126"/>
      <c r="F2" s="126"/>
      <c r="G2" s="126"/>
      <c r="H2" s="126"/>
      <c r="I2" s="64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</row>
    <row r="3" spans="2:22" ht="16.25" customHeight="1" x14ac:dyDescent="0.2">
      <c r="B3" s="126"/>
      <c r="C3" s="126"/>
      <c r="D3" s="126"/>
      <c r="E3" s="126"/>
      <c r="F3" s="126"/>
      <c r="G3" s="126"/>
      <c r="H3" s="126"/>
      <c r="I3" s="64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</row>
    <row r="4" spans="2:22" ht="16.25" customHeight="1" x14ac:dyDescent="0.2">
      <c r="I4" s="65"/>
      <c r="K4" s="126" t="s">
        <v>113</v>
      </c>
      <c r="L4" s="126"/>
      <c r="M4" s="126"/>
      <c r="O4" s="126" t="s">
        <v>108</v>
      </c>
      <c r="P4" s="126"/>
      <c r="R4" s="126" t="s">
        <v>109</v>
      </c>
      <c r="S4" s="126"/>
      <c r="T4" s="126"/>
      <c r="U4" s="126"/>
    </row>
    <row r="5" spans="2:22" ht="16.25" customHeight="1" x14ac:dyDescent="0.2">
      <c r="C5" s="29" t="s">
        <v>13</v>
      </c>
      <c r="D5" s="29" t="s">
        <v>14</v>
      </c>
      <c r="E5" s="29" t="s">
        <v>62</v>
      </c>
      <c r="F5" s="29" t="s">
        <v>92</v>
      </c>
      <c r="G5" s="29" t="s">
        <v>82</v>
      </c>
      <c r="I5" s="65"/>
      <c r="K5" s="126"/>
      <c r="L5" s="126"/>
      <c r="M5" s="126"/>
      <c r="O5" s="126"/>
      <c r="P5" s="126"/>
      <c r="R5" s="126"/>
      <c r="S5" s="126"/>
      <c r="T5" s="126"/>
      <c r="U5" s="126"/>
    </row>
    <row r="6" spans="2:22" ht="16.25" customHeight="1" x14ac:dyDescent="0.2">
      <c r="C6" s="130" t="s">
        <v>10</v>
      </c>
      <c r="D6" s="131" t="s">
        <v>9</v>
      </c>
      <c r="E6" s="130" t="s">
        <v>4</v>
      </c>
      <c r="F6" s="129">
        <v>257.07</v>
      </c>
      <c r="G6" s="129">
        <v>114.4</v>
      </c>
      <c r="I6" s="65"/>
      <c r="K6" s="126"/>
      <c r="L6" s="126"/>
      <c r="M6" s="126"/>
      <c r="O6" s="133"/>
      <c r="P6" s="133"/>
      <c r="R6" s="133"/>
      <c r="S6" s="133"/>
      <c r="T6" s="133"/>
      <c r="U6" s="133"/>
    </row>
    <row r="7" spans="2:22" ht="16.25" customHeight="1" x14ac:dyDescent="0.2">
      <c r="C7" s="130"/>
      <c r="D7" s="131"/>
      <c r="E7" s="130"/>
      <c r="F7" s="129"/>
      <c r="G7" s="129"/>
      <c r="H7" s="40"/>
      <c r="I7" s="65"/>
      <c r="L7" s="60" t="s">
        <v>49</v>
      </c>
      <c r="M7" s="60" t="s">
        <v>48</v>
      </c>
      <c r="O7" s="60" t="s">
        <v>49</v>
      </c>
      <c r="P7" s="60" t="s">
        <v>48</v>
      </c>
      <c r="R7" s="61" t="s">
        <v>105</v>
      </c>
      <c r="S7" s="61" t="s">
        <v>70</v>
      </c>
      <c r="T7" s="61" t="s">
        <v>77</v>
      </c>
      <c r="U7" s="61" t="s">
        <v>78</v>
      </c>
    </row>
    <row r="8" spans="2:22" ht="16.25" customHeight="1" x14ac:dyDescent="0.2">
      <c r="C8" s="130" t="s">
        <v>8</v>
      </c>
      <c r="D8" s="131" t="s">
        <v>7</v>
      </c>
      <c r="E8" s="130" t="s">
        <v>21</v>
      </c>
      <c r="F8" s="129">
        <v>484.23</v>
      </c>
      <c r="G8" s="129">
        <v>215.48</v>
      </c>
      <c r="H8" s="41"/>
      <c r="I8" s="65"/>
      <c r="K8" s="60" t="s">
        <v>51</v>
      </c>
      <c r="L8" s="3">
        <f>ARCHITECTURE_1!O8</f>
        <v>12</v>
      </c>
      <c r="M8" s="3">
        <f>ARCHITECTURE_1!O10</f>
        <v>24</v>
      </c>
      <c r="O8" s="3">
        <v>1</v>
      </c>
      <c r="P8" s="101">
        <f>0.88357*O8</f>
        <v>0.88356999999999997</v>
      </c>
      <c r="R8" s="3">
        <v>12</v>
      </c>
      <c r="S8" s="4">
        <v>2</v>
      </c>
      <c r="T8" s="102">
        <f>($R$8+DATA!S8)*$G$6*70</f>
        <v>112112.00000000001</v>
      </c>
      <c r="U8" s="103">
        <f t="shared" ref="U8:U27" si="0">($R$8)*$G$8*70</f>
        <v>181003.19999999998</v>
      </c>
    </row>
    <row r="9" spans="2:22" ht="16.25" customHeight="1" x14ac:dyDescent="0.2">
      <c r="C9" s="130"/>
      <c r="D9" s="131"/>
      <c r="E9" s="130"/>
      <c r="F9" s="129"/>
      <c r="G9" s="129"/>
      <c r="H9" s="41"/>
      <c r="I9" s="65"/>
      <c r="K9" s="60" t="s">
        <v>60</v>
      </c>
      <c r="L9" s="3">
        <f>SUM(ARCHITECTURE_2!O8:O10)</f>
        <v>40</v>
      </c>
      <c r="M9" s="3">
        <f>SUM(ARCHITECTURE_2!O13:O14)</f>
        <v>20</v>
      </c>
      <c r="O9" s="3">
        <v>2</v>
      </c>
      <c r="P9" s="101">
        <f t="shared" ref="P9:P47" si="1">0.88357*O9</f>
        <v>1.7671399999999999</v>
      </c>
      <c r="S9" s="4">
        <v>4</v>
      </c>
      <c r="T9" s="102">
        <f>($R$8+DATA!S9)*$G$6*70</f>
        <v>128128</v>
      </c>
      <c r="U9" s="103">
        <f t="shared" si="0"/>
        <v>181003.19999999998</v>
      </c>
    </row>
    <row r="10" spans="2:22" ht="16.25" customHeight="1" x14ac:dyDescent="0.2">
      <c r="C10" s="66" t="s">
        <v>63</v>
      </c>
      <c r="H10" s="7"/>
      <c r="I10" s="65"/>
      <c r="K10" s="60" t="s">
        <v>67</v>
      </c>
      <c r="L10" s="3">
        <f>SUM(YOUR_ARCHITECTURE!E8:E11)</f>
        <v>24</v>
      </c>
      <c r="M10" s="3">
        <f>SUM(YOUR_ARCHITECTURE!E12:E15)</f>
        <v>16</v>
      </c>
      <c r="O10" s="3">
        <v>3</v>
      </c>
      <c r="P10" s="101">
        <f t="shared" si="1"/>
        <v>2.6507100000000001</v>
      </c>
      <c r="S10" s="4">
        <v>6</v>
      </c>
      <c r="T10" s="102">
        <f>($R$8+DATA!S10)*$G$6*70</f>
        <v>144144.00000000003</v>
      </c>
      <c r="U10" s="103">
        <f t="shared" si="0"/>
        <v>181003.19999999998</v>
      </c>
    </row>
    <row r="11" spans="2:22" ht="16.25" customHeight="1" x14ac:dyDescent="0.2">
      <c r="H11" s="7"/>
      <c r="I11" s="65"/>
      <c r="O11" s="3">
        <v>4</v>
      </c>
      <c r="P11" s="101">
        <f t="shared" si="1"/>
        <v>3.5342799999999999</v>
      </c>
      <c r="S11" s="4">
        <v>8</v>
      </c>
      <c r="T11" s="102">
        <f>($R$8+DATA!S11)*$G$6*70</f>
        <v>160160</v>
      </c>
      <c r="U11" s="103">
        <f t="shared" si="0"/>
        <v>181003.19999999998</v>
      </c>
    </row>
    <row r="12" spans="2:22" ht="16.25" customHeight="1" x14ac:dyDescent="0.2">
      <c r="C12" s="29" t="s">
        <v>13</v>
      </c>
      <c r="D12" s="29" t="s">
        <v>14</v>
      </c>
      <c r="E12" s="29" t="s">
        <v>62</v>
      </c>
      <c r="F12" s="29" t="s">
        <v>92</v>
      </c>
      <c r="G12" s="29" t="s">
        <v>82</v>
      </c>
      <c r="H12" s="7"/>
      <c r="I12" s="65"/>
      <c r="K12" s="126" t="s">
        <v>116</v>
      </c>
      <c r="L12" s="126"/>
      <c r="M12" s="126"/>
      <c r="O12" s="3">
        <v>5</v>
      </c>
      <c r="P12" s="101">
        <f t="shared" si="1"/>
        <v>4.4178499999999996</v>
      </c>
      <c r="S12" s="4">
        <v>10</v>
      </c>
      <c r="T12" s="102">
        <f>($R$8+DATA!S12)*$G$6*70</f>
        <v>176176</v>
      </c>
      <c r="U12" s="103">
        <f t="shared" si="0"/>
        <v>181003.19999999998</v>
      </c>
    </row>
    <row r="13" spans="2:22" ht="16.25" customHeight="1" x14ac:dyDescent="0.2">
      <c r="C13" s="130" t="s">
        <v>6</v>
      </c>
      <c r="D13" s="131" t="s">
        <v>5</v>
      </c>
      <c r="E13" s="130" t="s">
        <v>4</v>
      </c>
      <c r="F13" s="129">
        <v>242.71</v>
      </c>
      <c r="G13" s="129">
        <v>108</v>
      </c>
      <c r="H13" s="7"/>
      <c r="I13" s="65"/>
      <c r="K13" s="126"/>
      <c r="L13" s="126"/>
      <c r="M13" s="126"/>
      <c r="O13" s="3">
        <v>6</v>
      </c>
      <c r="P13" s="101">
        <f t="shared" si="1"/>
        <v>5.3014200000000002</v>
      </c>
      <c r="S13" s="4">
        <v>12</v>
      </c>
      <c r="T13" s="102">
        <f>($R$8+DATA!S13)*$G$6*70</f>
        <v>192192.00000000003</v>
      </c>
      <c r="U13" s="103">
        <f t="shared" si="0"/>
        <v>181003.19999999998</v>
      </c>
    </row>
    <row r="14" spans="2:22" ht="16.25" customHeight="1" x14ac:dyDescent="0.2">
      <c r="C14" s="130"/>
      <c r="D14" s="131"/>
      <c r="E14" s="130"/>
      <c r="F14" s="129"/>
      <c r="G14" s="129"/>
      <c r="H14" s="7"/>
      <c r="I14" s="65"/>
      <c r="K14" s="126"/>
      <c r="L14" s="126"/>
      <c r="M14" s="126"/>
      <c r="O14" s="3">
        <v>7</v>
      </c>
      <c r="P14" s="101">
        <f t="shared" si="1"/>
        <v>6.18499</v>
      </c>
      <c r="S14" s="4">
        <v>14</v>
      </c>
      <c r="T14" s="102">
        <f>($R$8+DATA!S14)*$G$6*70</f>
        <v>208208</v>
      </c>
      <c r="U14" s="103">
        <f t="shared" si="0"/>
        <v>181003.19999999998</v>
      </c>
    </row>
    <row r="15" spans="2:22" ht="16.25" customHeight="1" x14ac:dyDescent="0.2">
      <c r="C15" s="130" t="s">
        <v>12</v>
      </c>
      <c r="D15" s="131" t="s">
        <v>11</v>
      </c>
      <c r="E15" s="130" t="s">
        <v>21</v>
      </c>
      <c r="F15" s="129">
        <v>127.94</v>
      </c>
      <c r="G15" s="129">
        <v>56.94</v>
      </c>
      <c r="H15" s="40"/>
      <c r="I15" s="65"/>
      <c r="L15" s="60" t="s">
        <v>49</v>
      </c>
      <c r="M15" s="60" t="s">
        <v>48</v>
      </c>
      <c r="O15" s="3">
        <v>8</v>
      </c>
      <c r="P15" s="101">
        <f t="shared" si="1"/>
        <v>7.0685599999999997</v>
      </c>
      <c r="S15" s="4">
        <v>16</v>
      </c>
      <c r="T15" s="102">
        <f>($R$8+DATA!S15)*$G$6*70</f>
        <v>224224.00000000003</v>
      </c>
      <c r="U15" s="103">
        <f t="shared" si="0"/>
        <v>181003.19999999998</v>
      </c>
    </row>
    <row r="16" spans="2:22" ht="16.25" customHeight="1" x14ac:dyDescent="0.2">
      <c r="C16" s="130"/>
      <c r="D16" s="131"/>
      <c r="E16" s="130"/>
      <c r="F16" s="129"/>
      <c r="G16" s="129"/>
      <c r="H16" s="41"/>
      <c r="I16" s="65"/>
      <c r="K16" s="60" t="s">
        <v>117</v>
      </c>
      <c r="L16" s="3">
        <v>12</v>
      </c>
      <c r="M16" s="3">
        <v>6</v>
      </c>
      <c r="O16" s="3">
        <v>9</v>
      </c>
      <c r="P16" s="101">
        <f t="shared" si="1"/>
        <v>7.9521299999999995</v>
      </c>
      <c r="S16" s="4">
        <v>18</v>
      </c>
      <c r="T16" s="102">
        <f>($R$8+DATA!S16)*$G$6*70</f>
        <v>240240</v>
      </c>
      <c r="U16" s="103">
        <f t="shared" si="0"/>
        <v>181003.19999999998</v>
      </c>
    </row>
    <row r="17" spans="3:21" ht="16.25" customHeight="1" x14ac:dyDescent="0.2">
      <c r="C17" s="68" t="s">
        <v>64</v>
      </c>
      <c r="H17" s="41"/>
      <c r="I17" s="65"/>
      <c r="K17" s="60" t="s">
        <v>118</v>
      </c>
      <c r="L17" s="3">
        <v>12</v>
      </c>
      <c r="M17" s="3">
        <v>14</v>
      </c>
      <c r="O17" s="3">
        <v>10</v>
      </c>
      <c r="P17" s="101">
        <f t="shared" si="1"/>
        <v>8.8356999999999992</v>
      </c>
      <c r="S17" s="4">
        <v>20</v>
      </c>
      <c r="T17" s="102">
        <f>($R$8+DATA!S17)*$G$6*70</f>
        <v>256256</v>
      </c>
      <c r="U17" s="103">
        <f t="shared" si="0"/>
        <v>181003.19999999998</v>
      </c>
    </row>
    <row r="18" spans="3:21" ht="16.25" customHeight="1" x14ac:dyDescent="0.2">
      <c r="H18" s="7"/>
      <c r="I18" s="65"/>
      <c r="O18" s="3">
        <v>11</v>
      </c>
      <c r="P18" s="101">
        <f t="shared" si="1"/>
        <v>9.7192699999999999</v>
      </c>
      <c r="S18" s="4">
        <v>22</v>
      </c>
      <c r="T18" s="102">
        <f>($R$8+DATA!S18)*$G$6*70</f>
        <v>272272</v>
      </c>
      <c r="U18" s="103">
        <f t="shared" si="0"/>
        <v>181003.19999999998</v>
      </c>
    </row>
    <row r="19" spans="3:21" x14ac:dyDescent="0.2">
      <c r="C19" s="31" t="s">
        <v>26</v>
      </c>
      <c r="D19" s="31"/>
      <c r="E19" s="31"/>
      <c r="F19" s="31"/>
      <c r="H19" s="7"/>
      <c r="I19" s="65"/>
      <c r="K19" s="126" t="s">
        <v>119</v>
      </c>
      <c r="L19" s="126"/>
      <c r="M19" s="126"/>
      <c r="O19" s="3">
        <v>12</v>
      </c>
      <c r="P19" s="101">
        <f t="shared" si="1"/>
        <v>10.60284</v>
      </c>
      <c r="S19" s="4">
        <v>24</v>
      </c>
      <c r="T19" s="102">
        <f>($R$8+DATA!S19)*$G$6*70</f>
        <v>288288.00000000006</v>
      </c>
      <c r="U19" s="103">
        <f t="shared" si="0"/>
        <v>181003.19999999998</v>
      </c>
    </row>
    <row r="20" spans="3:21" x14ac:dyDescent="0.2">
      <c r="C20" s="8" t="s">
        <v>13</v>
      </c>
      <c r="D20" s="8" t="s">
        <v>14</v>
      </c>
      <c r="E20" s="8" t="s">
        <v>62</v>
      </c>
      <c r="F20" s="8" t="s">
        <v>82</v>
      </c>
      <c r="G20" s="7"/>
      <c r="H20" s="7"/>
      <c r="I20" s="65"/>
      <c r="K20" s="126"/>
      <c r="L20" s="126"/>
      <c r="M20" s="126"/>
      <c r="O20" s="3">
        <v>13</v>
      </c>
      <c r="P20" s="101">
        <f t="shared" si="1"/>
        <v>11.486409999999999</v>
      </c>
      <c r="S20" s="4">
        <v>26</v>
      </c>
      <c r="T20" s="102">
        <f>($R$8+DATA!S20)*$G$6*70</f>
        <v>304304</v>
      </c>
      <c r="U20" s="103">
        <f t="shared" si="0"/>
        <v>181003.19999999998</v>
      </c>
    </row>
    <row r="21" spans="3:21" x14ac:dyDescent="0.2">
      <c r="C21" s="127" t="s">
        <v>10</v>
      </c>
      <c r="D21" s="127" t="s">
        <v>9</v>
      </c>
      <c r="E21" s="127" t="s">
        <v>4</v>
      </c>
      <c r="F21" s="128">
        <v>114.4</v>
      </c>
      <c r="H21" s="7"/>
      <c r="I21" s="65"/>
      <c r="K21" s="126"/>
      <c r="L21" s="126"/>
      <c r="M21" s="126"/>
      <c r="O21" s="3">
        <v>14</v>
      </c>
      <c r="P21" s="101">
        <f t="shared" si="1"/>
        <v>12.36998</v>
      </c>
      <c r="S21" s="4">
        <v>28</v>
      </c>
      <c r="T21" s="102">
        <f>($R$8+DATA!S21)*$G$6*70</f>
        <v>320320</v>
      </c>
      <c r="U21" s="103">
        <f t="shared" si="0"/>
        <v>181003.19999999998</v>
      </c>
    </row>
    <row r="22" spans="3:21" x14ac:dyDescent="0.2">
      <c r="C22" s="127"/>
      <c r="D22" s="127"/>
      <c r="E22" s="127"/>
      <c r="F22" s="128"/>
      <c r="H22" s="7"/>
      <c r="I22" s="65"/>
      <c r="L22" s="60" t="s">
        <v>4</v>
      </c>
      <c r="M22" s="60" t="s">
        <v>21</v>
      </c>
      <c r="O22" s="3">
        <v>15</v>
      </c>
      <c r="P22" s="101">
        <f t="shared" si="1"/>
        <v>13.253549999999999</v>
      </c>
      <c r="S22" s="4">
        <v>30</v>
      </c>
      <c r="T22" s="102">
        <f>($R$8+DATA!S22)*$G$6*70</f>
        <v>336336</v>
      </c>
      <c r="U22" s="103">
        <f t="shared" si="0"/>
        <v>181003.19999999998</v>
      </c>
    </row>
    <row r="23" spans="3:21" x14ac:dyDescent="0.2">
      <c r="C23" s="127" t="s">
        <v>8</v>
      </c>
      <c r="D23" s="127" t="s">
        <v>7</v>
      </c>
      <c r="E23" s="127" t="s">
        <v>21</v>
      </c>
      <c r="F23" s="128">
        <v>215.48</v>
      </c>
      <c r="H23" s="7"/>
      <c r="I23" s="65"/>
      <c r="K23" s="60" t="s">
        <v>117</v>
      </c>
      <c r="L23" s="62">
        <f>(L16+M16)*114.4*70</f>
        <v>144144.00000000003</v>
      </c>
      <c r="M23" s="62">
        <f>L16*215.48*70</f>
        <v>181003.19999999998</v>
      </c>
      <c r="O23" s="3">
        <v>16</v>
      </c>
      <c r="P23" s="101">
        <f t="shared" si="1"/>
        <v>14.137119999999999</v>
      </c>
      <c r="S23" s="4">
        <v>32</v>
      </c>
      <c r="T23" s="102">
        <f>($R$8+DATA!S23)*$G$6*70</f>
        <v>352352</v>
      </c>
      <c r="U23" s="103">
        <f t="shared" si="0"/>
        <v>181003.19999999998</v>
      </c>
    </row>
    <row r="24" spans="3:21" ht="17.5" customHeight="1" x14ac:dyDescent="0.2">
      <c r="C24" s="127"/>
      <c r="D24" s="127"/>
      <c r="E24" s="127"/>
      <c r="F24" s="128"/>
      <c r="H24" s="7"/>
      <c r="I24" s="65"/>
      <c r="K24" s="60" t="s">
        <v>118</v>
      </c>
      <c r="L24" s="62">
        <f>(L17+M17)*114.4*70</f>
        <v>208208</v>
      </c>
      <c r="M24" s="62">
        <f>L17*215.48*70</f>
        <v>181003.19999999998</v>
      </c>
      <c r="O24" s="3">
        <v>17</v>
      </c>
      <c r="P24" s="101">
        <f t="shared" si="1"/>
        <v>15.02069</v>
      </c>
      <c r="S24" s="4">
        <v>34</v>
      </c>
      <c r="T24" s="102">
        <f>($R$8+DATA!S24)*$G$6*70</f>
        <v>368368.00000000006</v>
      </c>
      <c r="U24" s="103">
        <f t="shared" si="0"/>
        <v>181003.19999999998</v>
      </c>
    </row>
    <row r="25" spans="3:21" x14ac:dyDescent="0.2">
      <c r="I25" s="65"/>
      <c r="O25" s="3">
        <v>18</v>
      </c>
      <c r="P25" s="101">
        <f t="shared" si="1"/>
        <v>15.904259999999999</v>
      </c>
      <c r="S25" s="4">
        <v>36</v>
      </c>
      <c r="T25" s="102">
        <f>($R$8+DATA!S25)*$G$6*70</f>
        <v>384384.00000000006</v>
      </c>
      <c r="U25" s="103">
        <f t="shared" si="0"/>
        <v>181003.19999999998</v>
      </c>
    </row>
    <row r="26" spans="3:21" ht="17.5" customHeight="1" x14ac:dyDescent="0.2">
      <c r="I26" s="65"/>
      <c r="O26" s="3">
        <v>19</v>
      </c>
      <c r="P26" s="101">
        <f t="shared" si="1"/>
        <v>16.78783</v>
      </c>
      <c r="S26" s="4">
        <v>38</v>
      </c>
      <c r="T26" s="102">
        <f>($R$8+DATA!S26)*$G$6*70</f>
        <v>400400</v>
      </c>
      <c r="U26" s="103">
        <f t="shared" si="0"/>
        <v>181003.19999999998</v>
      </c>
    </row>
    <row r="27" spans="3:21" x14ac:dyDescent="0.2">
      <c r="I27" s="65"/>
      <c r="O27" s="3">
        <v>20</v>
      </c>
      <c r="P27" s="101">
        <f t="shared" si="1"/>
        <v>17.671399999999998</v>
      </c>
      <c r="S27" s="4">
        <v>40</v>
      </c>
      <c r="T27" s="102">
        <f>($R$8+DATA!S27)*$G$6*70</f>
        <v>416416</v>
      </c>
      <c r="U27" s="103">
        <f t="shared" si="0"/>
        <v>181003.19999999998</v>
      </c>
    </row>
    <row r="28" spans="3:21" x14ac:dyDescent="0.2">
      <c r="I28" s="65"/>
      <c r="O28" s="3">
        <v>21</v>
      </c>
      <c r="P28" s="101">
        <f t="shared" si="1"/>
        <v>18.554970000000001</v>
      </c>
    </row>
    <row r="29" spans="3:21" x14ac:dyDescent="0.2">
      <c r="I29" s="65"/>
      <c r="O29" s="3">
        <v>22</v>
      </c>
      <c r="P29" s="101">
        <f t="shared" si="1"/>
        <v>19.43854</v>
      </c>
    </row>
    <row r="30" spans="3:21" x14ac:dyDescent="0.2">
      <c r="I30" s="65"/>
      <c r="O30" s="3">
        <v>23</v>
      </c>
      <c r="P30" s="101">
        <f t="shared" si="1"/>
        <v>20.322109999999999</v>
      </c>
    </row>
    <row r="31" spans="3:21" x14ac:dyDescent="0.2">
      <c r="I31" s="65"/>
      <c r="O31" s="3">
        <v>24</v>
      </c>
      <c r="P31" s="101">
        <f t="shared" si="1"/>
        <v>21.205680000000001</v>
      </c>
    </row>
    <row r="32" spans="3:21" x14ac:dyDescent="0.2">
      <c r="I32" s="65"/>
      <c r="O32" s="3">
        <v>25</v>
      </c>
      <c r="P32" s="101">
        <f t="shared" si="1"/>
        <v>22.08925</v>
      </c>
    </row>
    <row r="33" spans="9:16" x14ac:dyDescent="0.2">
      <c r="I33" s="65"/>
      <c r="O33" s="3">
        <v>26</v>
      </c>
      <c r="P33" s="101">
        <f t="shared" si="1"/>
        <v>22.972819999999999</v>
      </c>
    </row>
    <row r="34" spans="9:16" x14ac:dyDescent="0.2">
      <c r="I34" s="65"/>
      <c r="O34" s="3">
        <v>27</v>
      </c>
      <c r="P34" s="101">
        <f t="shared" si="1"/>
        <v>23.856389999999998</v>
      </c>
    </row>
    <row r="35" spans="9:16" x14ac:dyDescent="0.2">
      <c r="I35" s="65"/>
      <c r="O35" s="3">
        <v>28</v>
      </c>
      <c r="P35" s="101">
        <f t="shared" si="1"/>
        <v>24.73996</v>
      </c>
    </row>
    <row r="36" spans="9:16" x14ac:dyDescent="0.2">
      <c r="I36" s="65"/>
      <c r="O36" s="3">
        <v>29</v>
      </c>
      <c r="P36" s="101">
        <f t="shared" si="1"/>
        <v>25.623529999999999</v>
      </c>
    </row>
    <row r="37" spans="9:16" x14ac:dyDescent="0.2">
      <c r="I37" s="65"/>
      <c r="O37" s="3">
        <v>30</v>
      </c>
      <c r="P37" s="101">
        <f t="shared" si="1"/>
        <v>26.507099999999998</v>
      </c>
    </row>
    <row r="38" spans="9:16" x14ac:dyDescent="0.2">
      <c r="I38" s="65"/>
      <c r="O38" s="3">
        <v>31</v>
      </c>
      <c r="P38" s="101">
        <f t="shared" si="1"/>
        <v>27.39067</v>
      </c>
    </row>
    <row r="39" spans="9:16" x14ac:dyDescent="0.2">
      <c r="I39" s="65"/>
      <c r="O39" s="3">
        <v>32</v>
      </c>
      <c r="P39" s="101">
        <f t="shared" si="1"/>
        <v>28.274239999999999</v>
      </c>
    </row>
    <row r="40" spans="9:16" x14ac:dyDescent="0.2">
      <c r="I40" s="65"/>
      <c r="O40" s="3">
        <v>33</v>
      </c>
      <c r="P40" s="101">
        <f t="shared" si="1"/>
        <v>29.157809999999998</v>
      </c>
    </row>
    <row r="41" spans="9:16" x14ac:dyDescent="0.2">
      <c r="I41" s="65"/>
      <c r="O41" s="3">
        <v>34</v>
      </c>
      <c r="P41" s="101">
        <f t="shared" si="1"/>
        <v>30.04138</v>
      </c>
    </row>
    <row r="42" spans="9:16" x14ac:dyDescent="0.2">
      <c r="I42" s="65"/>
      <c r="O42" s="3">
        <v>35</v>
      </c>
      <c r="P42" s="101">
        <f t="shared" si="1"/>
        <v>30.924949999999999</v>
      </c>
    </row>
    <row r="43" spans="9:16" x14ac:dyDescent="0.2">
      <c r="I43" s="65"/>
      <c r="O43" s="3">
        <v>36</v>
      </c>
      <c r="P43" s="101">
        <f t="shared" si="1"/>
        <v>31.808519999999998</v>
      </c>
    </row>
    <row r="44" spans="9:16" x14ac:dyDescent="0.2">
      <c r="I44" s="65"/>
      <c r="O44" s="3">
        <v>37</v>
      </c>
      <c r="P44" s="101">
        <f t="shared" si="1"/>
        <v>32.69209</v>
      </c>
    </row>
    <row r="45" spans="9:16" x14ac:dyDescent="0.2">
      <c r="I45" s="65"/>
      <c r="O45" s="3">
        <v>38</v>
      </c>
      <c r="P45" s="101">
        <f t="shared" si="1"/>
        <v>33.575659999999999</v>
      </c>
    </row>
    <row r="46" spans="9:16" x14ac:dyDescent="0.2">
      <c r="I46" s="65"/>
      <c r="O46" s="3">
        <v>39</v>
      </c>
      <c r="P46" s="101">
        <f t="shared" si="1"/>
        <v>34.459229999999998</v>
      </c>
    </row>
    <row r="47" spans="9:16" x14ac:dyDescent="0.2">
      <c r="O47" s="3">
        <v>40</v>
      </c>
      <c r="P47" s="101">
        <f t="shared" si="1"/>
        <v>35.342799999999997</v>
      </c>
    </row>
  </sheetData>
  <mergeCells count="35">
    <mergeCell ref="K12:M14"/>
    <mergeCell ref="K19:M21"/>
    <mergeCell ref="B1:H3"/>
    <mergeCell ref="J1:V3"/>
    <mergeCell ref="K4:M6"/>
    <mergeCell ref="O4:P6"/>
    <mergeCell ref="R4:U6"/>
    <mergeCell ref="D6:D7"/>
    <mergeCell ref="D8:D9"/>
    <mergeCell ref="C8:C9"/>
    <mergeCell ref="C6:C7"/>
    <mergeCell ref="E6:E7"/>
    <mergeCell ref="F6:F7"/>
    <mergeCell ref="G6:G7"/>
    <mergeCell ref="G8:G9"/>
    <mergeCell ref="F8:F9"/>
    <mergeCell ref="E8:E9"/>
    <mergeCell ref="C13:C14"/>
    <mergeCell ref="D13:D14"/>
    <mergeCell ref="E13:E14"/>
    <mergeCell ref="F13:F14"/>
    <mergeCell ref="G13:G14"/>
    <mergeCell ref="C15:C16"/>
    <mergeCell ref="D15:D16"/>
    <mergeCell ref="E15:E16"/>
    <mergeCell ref="F15:F16"/>
    <mergeCell ref="G15:G16"/>
    <mergeCell ref="C23:C24"/>
    <mergeCell ref="D23:D24"/>
    <mergeCell ref="E23:E24"/>
    <mergeCell ref="F23:F24"/>
    <mergeCell ref="D21:D22"/>
    <mergeCell ref="C21:C22"/>
    <mergeCell ref="E21:E22"/>
    <mergeCell ref="F21:F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D859-BDCA-A347-BDE3-ABB9BACC9814}">
  <sheetPr codeName="Sheet3">
    <tabColor rgb="FFFFFF00"/>
  </sheetPr>
  <dimension ref="A1"/>
  <sheetViews>
    <sheetView workbookViewId="0"/>
  </sheetViews>
  <sheetFormatPr baseColWidth="10" defaultColWidth="11" defaultRowHeight="16" x14ac:dyDescent="0.2"/>
  <cols>
    <col min="1" max="16384" width="11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AC4AE-1CC1-4F54-AC92-7C26420D69EB}">
  <sheetPr codeName="Sheet5">
    <tabColor rgb="FFFFFF00"/>
  </sheetPr>
  <dimension ref="A1:AG48"/>
  <sheetViews>
    <sheetView zoomScale="150" zoomScaleNormal="150" workbookViewId="0">
      <selection activeCell="C6" sqref="C6:D6"/>
    </sheetView>
  </sheetViews>
  <sheetFormatPr baseColWidth="10" defaultColWidth="11" defaultRowHeight="14" x14ac:dyDescent="0.2"/>
  <cols>
    <col min="1" max="1" width="2.6640625" style="7" customWidth="1"/>
    <col min="2" max="2" width="2.33203125" style="7" customWidth="1"/>
    <col min="3" max="8" width="15.6640625" style="7" customWidth="1"/>
    <col min="9" max="11" width="2.6640625" style="7" customWidth="1"/>
    <col min="12" max="15" width="15.6640625" style="7" customWidth="1"/>
    <col min="16" max="16" width="17.6640625" style="7" customWidth="1"/>
    <col min="17" max="18" width="17" style="7" customWidth="1"/>
    <col min="19" max="19" width="15.6640625" style="7" customWidth="1"/>
    <col min="20" max="22" width="2.6640625" style="7" customWidth="1"/>
    <col min="23" max="28" width="15.6640625" style="7" customWidth="1"/>
    <col min="29" max="30" width="2.6640625" style="7" customWidth="1"/>
    <col min="31" max="32" width="11" style="7"/>
    <col min="33" max="33" width="22.1640625" style="7" customWidth="1"/>
    <col min="34" max="16384" width="11" style="7"/>
  </cols>
  <sheetData>
    <row r="1" spans="1:30" ht="90" customHeight="1" x14ac:dyDescent="0.2">
      <c r="A1" s="10"/>
      <c r="B1" s="120" t="s">
        <v>83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43"/>
    </row>
    <row r="2" spans="1:30" x14ac:dyDescent="0.2">
      <c r="A2" s="10"/>
      <c r="B2" s="6"/>
      <c r="C2" s="6"/>
      <c r="D2" s="6"/>
      <c r="E2" s="6"/>
      <c r="F2" s="6"/>
      <c r="G2" s="6"/>
      <c r="H2" s="6"/>
      <c r="I2" s="6"/>
      <c r="J2" s="5"/>
      <c r="K2" s="6"/>
      <c r="L2" s="6"/>
      <c r="M2" s="6"/>
      <c r="N2" s="6"/>
      <c r="S2" s="6"/>
      <c r="T2" s="6"/>
      <c r="U2" s="5"/>
      <c r="V2" s="6"/>
      <c r="AD2" s="10"/>
    </row>
    <row r="3" spans="1:30" x14ac:dyDescent="0.2">
      <c r="A3" s="10"/>
      <c r="J3" s="10"/>
      <c r="O3" s="8" t="s">
        <v>13</v>
      </c>
      <c r="P3" s="8" t="s">
        <v>141</v>
      </c>
      <c r="Q3" s="8" t="s">
        <v>82</v>
      </c>
      <c r="U3" s="10"/>
      <c r="X3" s="48" t="s">
        <v>4</v>
      </c>
      <c r="Y3" s="85">
        <f>S13</f>
        <v>288288</v>
      </c>
      <c r="AD3" s="10"/>
    </row>
    <row r="4" spans="1:30" x14ac:dyDescent="0.2">
      <c r="A4" s="10"/>
      <c r="J4" s="10"/>
      <c r="O4" s="82" t="s">
        <v>10</v>
      </c>
      <c r="P4" s="82" t="s">
        <v>4</v>
      </c>
      <c r="Q4" s="83">
        <f>DATA!G6</f>
        <v>114.4</v>
      </c>
      <c r="U4" s="10"/>
      <c r="X4" s="48" t="s">
        <v>21</v>
      </c>
      <c r="Y4" s="85">
        <f>S24</f>
        <v>181003.19999999998</v>
      </c>
      <c r="AD4" s="10"/>
    </row>
    <row r="5" spans="1:30" ht="15" customHeight="1" x14ac:dyDescent="0.2">
      <c r="A5" s="10"/>
      <c r="J5" s="10"/>
      <c r="O5" s="58"/>
      <c r="P5" s="58"/>
      <c r="R5" s="30"/>
      <c r="U5" s="10"/>
      <c r="X5" s="52" t="s">
        <v>128</v>
      </c>
      <c r="Y5" s="52"/>
      <c r="AD5" s="10"/>
    </row>
    <row r="6" spans="1:30" ht="18.5" customHeight="1" x14ac:dyDescent="0.2">
      <c r="A6" s="10"/>
      <c r="C6" s="122" t="s">
        <v>51</v>
      </c>
      <c r="D6" s="122"/>
      <c r="J6" s="10"/>
      <c r="L6" s="122" t="s">
        <v>22</v>
      </c>
      <c r="M6" s="122"/>
      <c r="U6" s="10"/>
      <c r="W6" s="117" t="s">
        <v>72</v>
      </c>
      <c r="X6" s="117"/>
      <c r="Y6" s="117"/>
      <c r="AD6" s="10"/>
    </row>
    <row r="7" spans="1:30" ht="75" customHeight="1" x14ac:dyDescent="0.2">
      <c r="A7" s="10"/>
      <c r="C7" s="45" t="s">
        <v>57</v>
      </c>
      <c r="D7" s="45" t="s">
        <v>1</v>
      </c>
      <c r="E7" s="45" t="s">
        <v>37</v>
      </c>
      <c r="F7" s="45" t="s">
        <v>24</v>
      </c>
      <c r="G7" s="45" t="s">
        <v>84</v>
      </c>
      <c r="H7" s="45" t="s">
        <v>55</v>
      </c>
      <c r="J7" s="10"/>
      <c r="L7" s="44" t="s">
        <v>57</v>
      </c>
      <c r="M7" s="45" t="s">
        <v>1</v>
      </c>
      <c r="N7" s="45" t="s">
        <v>87</v>
      </c>
      <c r="O7" s="45" t="s">
        <v>84</v>
      </c>
      <c r="P7" s="45" t="s">
        <v>85</v>
      </c>
      <c r="Q7" s="45" t="s">
        <v>86</v>
      </c>
      <c r="R7" s="45" t="s">
        <v>89</v>
      </c>
      <c r="S7" s="45" t="s">
        <v>81</v>
      </c>
      <c r="U7" s="10"/>
      <c r="W7" s="49" t="s">
        <v>0</v>
      </c>
      <c r="X7" s="49" t="s">
        <v>132</v>
      </c>
      <c r="Y7" s="49" t="s">
        <v>133</v>
      </c>
      <c r="Z7" s="49" t="s">
        <v>134</v>
      </c>
      <c r="AD7" s="10"/>
    </row>
    <row r="8" spans="1:30" ht="36" customHeight="1" x14ac:dyDescent="0.2">
      <c r="A8" s="10"/>
      <c r="C8" s="46" t="s">
        <v>15</v>
      </c>
      <c r="D8" s="46" t="s">
        <v>16</v>
      </c>
      <c r="E8" s="46" t="s">
        <v>110</v>
      </c>
      <c r="F8" s="46" t="s">
        <v>25</v>
      </c>
      <c r="G8" s="115">
        <v>12</v>
      </c>
      <c r="H8" s="46" t="s">
        <v>90</v>
      </c>
      <c r="J8" s="10"/>
      <c r="L8" s="46" t="str">
        <f>C8</f>
        <v>Source datastore</v>
      </c>
      <c r="M8" s="46" t="str">
        <f>D8</f>
        <v>Virtual machine VM1</v>
      </c>
      <c r="N8" s="71" t="s">
        <v>65</v>
      </c>
      <c r="O8" s="104">
        <f>G8</f>
        <v>12</v>
      </c>
      <c r="P8" s="104">
        <v>70</v>
      </c>
      <c r="Q8" s="104">
        <f>P8*O8</f>
        <v>840</v>
      </c>
      <c r="R8" s="105">
        <f>Q4</f>
        <v>114.4</v>
      </c>
      <c r="S8" s="105">
        <f>R8*Q8</f>
        <v>96096</v>
      </c>
      <c r="U8" s="10"/>
      <c r="W8" s="77" t="s">
        <v>165</v>
      </c>
      <c r="X8" s="108">
        <f>$Y$3/3000</f>
        <v>96.096000000000004</v>
      </c>
      <c r="Y8" s="114">
        <v>0</v>
      </c>
      <c r="Z8" s="114">
        <f>SUM(X8:Y8)</f>
        <v>96.096000000000004</v>
      </c>
      <c r="AD8" s="10"/>
    </row>
    <row r="9" spans="1:30" ht="36" customHeight="1" x14ac:dyDescent="0.2">
      <c r="A9" s="10"/>
      <c r="C9" s="46" t="s">
        <v>61</v>
      </c>
      <c r="D9" s="46" t="s">
        <v>19</v>
      </c>
      <c r="E9" s="46" t="s">
        <v>43</v>
      </c>
      <c r="F9" s="46" t="s">
        <v>25</v>
      </c>
      <c r="G9" s="115">
        <v>4</v>
      </c>
      <c r="H9" s="46" t="s">
        <v>90</v>
      </c>
      <c r="J9" s="10"/>
      <c r="L9" s="46" t="str">
        <f t="shared" ref="L9:L12" si="0">C9</f>
        <v>CDC Replication</v>
      </c>
      <c r="M9" s="46" t="str">
        <f t="shared" ref="M9:M12" si="1">D9</f>
        <v>Virtual machine VM2</v>
      </c>
      <c r="N9" s="72" t="s">
        <v>2</v>
      </c>
      <c r="O9" s="107" t="s">
        <v>3</v>
      </c>
      <c r="P9" s="107" t="s">
        <v>3</v>
      </c>
      <c r="Q9" s="107" t="s">
        <v>3</v>
      </c>
      <c r="R9" s="107" t="s">
        <v>3</v>
      </c>
      <c r="S9" s="107" t="s">
        <v>3</v>
      </c>
      <c r="U9" s="10"/>
      <c r="W9" s="77" t="s">
        <v>166</v>
      </c>
      <c r="X9" s="108">
        <f t="shared" ref="X9:X10" si="2">$Y$3/3000</f>
        <v>96.096000000000004</v>
      </c>
      <c r="Y9" s="108">
        <f>$Y$3*0.2/1000</f>
        <v>57.657600000000009</v>
      </c>
      <c r="Z9" s="114">
        <f t="shared" ref="Z9:Z12" si="3">SUM(X9:Y9)</f>
        <v>153.75360000000001</v>
      </c>
      <c r="AD9" s="10"/>
    </row>
    <row r="10" spans="1:30" ht="36" customHeight="1" x14ac:dyDescent="0.2">
      <c r="A10" s="10"/>
      <c r="C10" s="46" t="s">
        <v>17</v>
      </c>
      <c r="D10" s="46" t="s">
        <v>18</v>
      </c>
      <c r="E10" s="46" t="s">
        <v>38</v>
      </c>
      <c r="F10" s="46" t="s">
        <v>36</v>
      </c>
      <c r="G10" s="115">
        <v>24</v>
      </c>
      <c r="H10" s="46" t="s">
        <v>91</v>
      </c>
      <c r="J10" s="10"/>
      <c r="L10" s="46" t="str">
        <f t="shared" si="0"/>
        <v>Target datastore</v>
      </c>
      <c r="M10" s="46" t="str">
        <f t="shared" si="1"/>
        <v xml:space="preserve">Physical server PS3 </v>
      </c>
      <c r="N10" s="71" t="s">
        <v>65</v>
      </c>
      <c r="O10" s="104">
        <f>G10</f>
        <v>24</v>
      </c>
      <c r="P10" s="104">
        <v>70</v>
      </c>
      <c r="Q10" s="104">
        <f t="shared" ref="Q10" si="4">P10*O10</f>
        <v>1680</v>
      </c>
      <c r="R10" s="105">
        <f>R8</f>
        <v>114.4</v>
      </c>
      <c r="S10" s="105">
        <f>R10*Q10</f>
        <v>192192</v>
      </c>
      <c r="U10" s="10"/>
      <c r="W10" s="77" t="s">
        <v>167</v>
      </c>
      <c r="X10" s="108">
        <f t="shared" si="2"/>
        <v>96.096000000000004</v>
      </c>
      <c r="Y10" s="108">
        <f t="shared" ref="Y10:Y12" si="5">$Y$3*0.2/1000</f>
        <v>57.657600000000009</v>
      </c>
      <c r="Z10" s="114">
        <f t="shared" si="3"/>
        <v>153.75360000000001</v>
      </c>
      <c r="AD10" s="10"/>
    </row>
    <row r="11" spans="1:30" ht="36" customHeight="1" x14ac:dyDescent="0.2">
      <c r="A11" s="10"/>
      <c r="C11" s="46" t="s">
        <v>44</v>
      </c>
      <c r="D11" s="46" t="s">
        <v>34</v>
      </c>
      <c r="E11" s="46" t="s">
        <v>43</v>
      </c>
      <c r="F11" s="46" t="s">
        <v>43</v>
      </c>
      <c r="G11" s="115" t="s">
        <v>43</v>
      </c>
      <c r="H11" s="46" t="s">
        <v>43</v>
      </c>
      <c r="J11" s="10"/>
      <c r="L11" s="46" t="str">
        <f t="shared" si="0"/>
        <v>IIDR Access Server</v>
      </c>
      <c r="M11" s="46" t="str">
        <f t="shared" si="1"/>
        <v>Virtual machine VM4</v>
      </c>
      <c r="N11" s="72" t="s">
        <v>2</v>
      </c>
      <c r="O11" s="107" t="s">
        <v>3</v>
      </c>
      <c r="P11" s="107" t="s">
        <v>43</v>
      </c>
      <c r="Q11" s="107" t="s">
        <v>43</v>
      </c>
      <c r="R11" s="107" t="s">
        <v>3</v>
      </c>
      <c r="S11" s="107" t="s">
        <v>3</v>
      </c>
      <c r="U11" s="10"/>
      <c r="W11" s="77" t="s">
        <v>168</v>
      </c>
      <c r="X11" s="108">
        <v>0</v>
      </c>
      <c r="Y11" s="108">
        <f t="shared" si="5"/>
        <v>57.657600000000009</v>
      </c>
      <c r="Z11" s="114">
        <f t="shared" si="3"/>
        <v>57.657600000000009</v>
      </c>
      <c r="AA11" s="7" t="s">
        <v>140</v>
      </c>
      <c r="AD11" s="10"/>
    </row>
    <row r="12" spans="1:30" ht="36" customHeight="1" x14ac:dyDescent="0.2">
      <c r="A12" s="10"/>
      <c r="C12" s="46" t="s">
        <v>45</v>
      </c>
      <c r="D12" s="46" t="s">
        <v>35</v>
      </c>
      <c r="E12" s="46" t="s">
        <v>43</v>
      </c>
      <c r="F12" s="46" t="s">
        <v>43</v>
      </c>
      <c r="G12" s="115" t="s">
        <v>43</v>
      </c>
      <c r="H12" s="46" t="s">
        <v>43</v>
      </c>
      <c r="J12" s="10"/>
      <c r="L12" s="46" t="str">
        <f t="shared" si="0"/>
        <v>IIDR Management Console</v>
      </c>
      <c r="M12" s="46" t="str">
        <f t="shared" si="1"/>
        <v>Virtual machine VM5</v>
      </c>
      <c r="N12" s="72" t="s">
        <v>2</v>
      </c>
      <c r="O12" s="107" t="s">
        <v>3</v>
      </c>
      <c r="P12" s="107" t="s">
        <v>43</v>
      </c>
      <c r="Q12" s="107" t="s">
        <v>43</v>
      </c>
      <c r="R12" s="107" t="s">
        <v>3</v>
      </c>
      <c r="S12" s="107" t="s">
        <v>3</v>
      </c>
      <c r="U12" s="10"/>
      <c r="W12" s="77" t="s">
        <v>169</v>
      </c>
      <c r="X12" s="108">
        <v>0</v>
      </c>
      <c r="Y12" s="108">
        <f t="shared" si="5"/>
        <v>57.657600000000009</v>
      </c>
      <c r="Z12" s="114">
        <f t="shared" si="3"/>
        <v>57.657600000000009</v>
      </c>
      <c r="AD12" s="10"/>
    </row>
    <row r="13" spans="1:30" ht="35.5" customHeight="1" x14ac:dyDescent="0.2">
      <c r="A13" s="10"/>
      <c r="C13" s="99" t="s">
        <v>54</v>
      </c>
      <c r="D13" s="68"/>
      <c r="E13" s="28"/>
      <c r="F13" s="28"/>
      <c r="J13" s="10"/>
      <c r="L13" s="74" t="s">
        <v>20</v>
      </c>
      <c r="M13" s="73"/>
      <c r="N13" s="73"/>
      <c r="O13" s="106">
        <f>SUM(O8:O12)</f>
        <v>36</v>
      </c>
      <c r="P13" s="106"/>
      <c r="Q13" s="106">
        <f>SUM(Q8:Q12)</f>
        <v>2520</v>
      </c>
      <c r="R13" s="106"/>
      <c r="S13" s="106">
        <f>SUM(S8:S12)</f>
        <v>288288</v>
      </c>
      <c r="U13" s="10"/>
      <c r="W13" s="77" t="s">
        <v>20</v>
      </c>
      <c r="X13" s="108">
        <f>SUM(X8:X12)</f>
        <v>288.28800000000001</v>
      </c>
      <c r="Y13" s="108">
        <f>SUM(Y8:Y12)</f>
        <v>230.63040000000004</v>
      </c>
      <c r="Z13" s="108">
        <f>SUM(Z8:Z12)</f>
        <v>518.91840000000002</v>
      </c>
      <c r="AA13" s="116"/>
      <c r="AD13" s="10"/>
    </row>
    <row r="14" spans="1:30" x14ac:dyDescent="0.2">
      <c r="A14" s="10"/>
      <c r="J14" s="10"/>
      <c r="L14" s="99" t="s">
        <v>52</v>
      </c>
      <c r="M14" s="68"/>
      <c r="U14" s="10"/>
      <c r="W14" s="99" t="s">
        <v>73</v>
      </c>
      <c r="X14" s="67"/>
      <c r="AD14" s="10"/>
    </row>
    <row r="15" spans="1:30" ht="16.2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O15" s="8" t="s">
        <v>13</v>
      </c>
      <c r="P15" s="8" t="s">
        <v>141</v>
      </c>
      <c r="Q15" s="8" t="s">
        <v>82</v>
      </c>
      <c r="U15" s="10"/>
      <c r="AD15" s="10"/>
    </row>
    <row r="16" spans="1:30" x14ac:dyDescent="0.2">
      <c r="J16" s="10"/>
      <c r="L16" s="6"/>
      <c r="M16" s="6"/>
      <c r="N16" s="6"/>
      <c r="O16" s="82" t="s">
        <v>8</v>
      </c>
      <c r="P16" s="82" t="s">
        <v>21</v>
      </c>
      <c r="Q16" s="84">
        <f>DATA!G8</f>
        <v>215.48</v>
      </c>
      <c r="S16" s="6"/>
      <c r="U16" s="10"/>
      <c r="AD16" s="10"/>
    </row>
    <row r="17" spans="10:33" ht="18.5" customHeight="1" x14ac:dyDescent="0.2">
      <c r="J17" s="10"/>
      <c r="L17" s="56" t="s">
        <v>23</v>
      </c>
      <c r="M17" s="57"/>
      <c r="U17" s="10"/>
      <c r="W17" s="121" t="s">
        <v>74</v>
      </c>
      <c r="X17" s="121"/>
      <c r="Y17" s="121"/>
      <c r="AD17" s="10"/>
    </row>
    <row r="18" spans="10:33" ht="75" customHeight="1" x14ac:dyDescent="0.2">
      <c r="J18" s="10"/>
      <c r="L18" s="44" t="s">
        <v>57</v>
      </c>
      <c r="M18" s="45" t="s">
        <v>1</v>
      </c>
      <c r="N18" s="45" t="s">
        <v>87</v>
      </c>
      <c r="O18" s="45" t="s">
        <v>84</v>
      </c>
      <c r="P18" s="45" t="s">
        <v>85</v>
      </c>
      <c r="Q18" s="45" t="s">
        <v>86</v>
      </c>
      <c r="R18" s="45" t="s">
        <v>89</v>
      </c>
      <c r="S18" s="45" t="s">
        <v>88</v>
      </c>
      <c r="U18" s="10"/>
      <c r="W18" s="49" t="s">
        <v>0</v>
      </c>
      <c r="X18" s="49" t="s">
        <v>132</v>
      </c>
      <c r="Y18" s="49" t="s">
        <v>133</v>
      </c>
      <c r="Z18" s="49" t="s">
        <v>134</v>
      </c>
      <c r="AD18" s="10"/>
    </row>
    <row r="19" spans="10:33" ht="35.5" customHeight="1" x14ac:dyDescent="0.2">
      <c r="J19" s="10"/>
      <c r="L19" s="46" t="str">
        <f t="shared" ref="L19:M23" si="6">L8</f>
        <v>Source datastore</v>
      </c>
      <c r="M19" s="46" t="str">
        <f t="shared" si="6"/>
        <v>Virtual machine VM1</v>
      </c>
      <c r="N19" s="71" t="s">
        <v>66</v>
      </c>
      <c r="O19" s="104">
        <f>O8</f>
        <v>12</v>
      </c>
      <c r="P19" s="104">
        <f>P8</f>
        <v>70</v>
      </c>
      <c r="Q19" s="104">
        <f>P19*O19</f>
        <v>840</v>
      </c>
      <c r="R19" s="105">
        <f>Q16</f>
        <v>215.48</v>
      </c>
      <c r="S19" s="105">
        <f>R19*Q19</f>
        <v>181003.19999999998</v>
      </c>
      <c r="U19" s="10"/>
      <c r="W19" s="77" t="s">
        <v>165</v>
      </c>
      <c r="X19" s="108">
        <f>$Y$4/3000</f>
        <v>60.334399999999995</v>
      </c>
      <c r="Y19" s="108"/>
      <c r="Z19" s="108">
        <f>SUM(X19:Y19)</f>
        <v>60.334399999999995</v>
      </c>
      <c r="AD19" s="10"/>
    </row>
    <row r="20" spans="10:33" ht="35.5" customHeight="1" x14ac:dyDescent="0.2">
      <c r="J20" s="10"/>
      <c r="L20" s="46" t="str">
        <f t="shared" si="6"/>
        <v>CDC Replication</v>
      </c>
      <c r="M20" s="46" t="str">
        <f t="shared" si="6"/>
        <v>Virtual machine VM2</v>
      </c>
      <c r="N20" s="72" t="s">
        <v>2</v>
      </c>
      <c r="O20" s="107" t="str">
        <f>O9</f>
        <v>-</v>
      </c>
      <c r="P20" s="107" t="str">
        <f>P9</f>
        <v>-</v>
      </c>
      <c r="Q20" s="107" t="s">
        <v>3</v>
      </c>
      <c r="R20" s="107" t="s">
        <v>3</v>
      </c>
      <c r="S20" s="107" t="s">
        <v>3</v>
      </c>
      <c r="U20" s="10"/>
      <c r="W20" s="77" t="s">
        <v>166</v>
      </c>
      <c r="X20" s="108">
        <f t="shared" ref="X20:X21" si="7">$Y$4/3000</f>
        <v>60.334399999999995</v>
      </c>
      <c r="Y20" s="108">
        <f>$Y$4*0.2/1000</f>
        <v>36.20064</v>
      </c>
      <c r="Z20" s="108">
        <f t="shared" ref="Z20:Z23" si="8">SUM(X20:Y20)</f>
        <v>96.535039999999995</v>
      </c>
      <c r="AD20" s="10"/>
      <c r="AG20" s="33"/>
    </row>
    <row r="21" spans="10:33" ht="35.5" customHeight="1" x14ac:dyDescent="0.2">
      <c r="J21" s="10"/>
      <c r="L21" s="46" t="str">
        <f t="shared" si="6"/>
        <v>Target datastore</v>
      </c>
      <c r="M21" s="46" t="str">
        <f t="shared" si="6"/>
        <v xml:space="preserve">Physical server PS3 </v>
      </c>
      <c r="N21" s="72" t="s">
        <v>2</v>
      </c>
      <c r="O21" s="107" t="s">
        <v>3</v>
      </c>
      <c r="P21" s="107" t="s">
        <v>3</v>
      </c>
      <c r="Q21" s="107" t="s">
        <v>3</v>
      </c>
      <c r="R21" s="107" t="s">
        <v>3</v>
      </c>
      <c r="S21" s="107" t="s">
        <v>3</v>
      </c>
      <c r="U21" s="10"/>
      <c r="W21" s="77" t="s">
        <v>167</v>
      </c>
      <c r="X21" s="108">
        <f t="shared" si="7"/>
        <v>60.334399999999995</v>
      </c>
      <c r="Y21" s="108">
        <f t="shared" ref="Y21:Y23" si="9">$Y$4*0.2/1000</f>
        <v>36.20064</v>
      </c>
      <c r="Z21" s="108">
        <f t="shared" si="8"/>
        <v>96.535039999999995</v>
      </c>
      <c r="AD21" s="10"/>
    </row>
    <row r="22" spans="10:33" ht="35.5" customHeight="1" x14ac:dyDescent="0.2">
      <c r="J22" s="10"/>
      <c r="L22" s="46" t="str">
        <f t="shared" si="6"/>
        <v>IIDR Access Server</v>
      </c>
      <c r="M22" s="46" t="str">
        <f t="shared" si="6"/>
        <v>Virtual machine VM4</v>
      </c>
      <c r="N22" s="72" t="s">
        <v>2</v>
      </c>
      <c r="O22" s="107" t="str">
        <f>O11</f>
        <v>-</v>
      </c>
      <c r="P22" s="107" t="str">
        <f>P11</f>
        <v xml:space="preserve"> - </v>
      </c>
      <c r="Q22" s="107" t="s">
        <v>3</v>
      </c>
      <c r="R22" s="107" t="s">
        <v>3</v>
      </c>
      <c r="S22" s="107" t="s">
        <v>3</v>
      </c>
      <c r="U22" s="10"/>
      <c r="W22" s="77" t="s">
        <v>168</v>
      </c>
      <c r="X22" s="108"/>
      <c r="Y22" s="108">
        <f t="shared" si="9"/>
        <v>36.20064</v>
      </c>
      <c r="Z22" s="108">
        <f t="shared" si="8"/>
        <v>36.20064</v>
      </c>
      <c r="AD22" s="10"/>
      <c r="AG22" s="32"/>
    </row>
    <row r="23" spans="10:33" ht="35.5" customHeight="1" x14ac:dyDescent="0.2">
      <c r="J23" s="10"/>
      <c r="L23" s="46" t="str">
        <f t="shared" si="6"/>
        <v>IIDR Management Console</v>
      </c>
      <c r="M23" s="46" t="str">
        <f t="shared" si="6"/>
        <v>Virtual machine VM5</v>
      </c>
      <c r="N23" s="72" t="s">
        <v>2</v>
      </c>
      <c r="O23" s="107" t="str">
        <f>O12</f>
        <v>-</v>
      </c>
      <c r="P23" s="107" t="str">
        <f>P12</f>
        <v xml:space="preserve"> - </v>
      </c>
      <c r="Q23" s="107" t="s">
        <v>3</v>
      </c>
      <c r="R23" s="107" t="s">
        <v>3</v>
      </c>
      <c r="S23" s="107" t="s">
        <v>3</v>
      </c>
      <c r="U23" s="10"/>
      <c r="W23" s="77" t="s">
        <v>169</v>
      </c>
      <c r="X23" s="108"/>
      <c r="Y23" s="108">
        <f t="shared" si="9"/>
        <v>36.20064</v>
      </c>
      <c r="Z23" s="108">
        <f t="shared" si="8"/>
        <v>36.20064</v>
      </c>
      <c r="AD23" s="10"/>
    </row>
    <row r="24" spans="10:33" ht="35.5" customHeight="1" x14ac:dyDescent="0.2">
      <c r="J24" s="10"/>
      <c r="L24" s="76" t="s">
        <v>20</v>
      </c>
      <c r="M24" s="75"/>
      <c r="N24" s="75"/>
      <c r="O24" s="112">
        <f>SUM(O19:O23)</f>
        <v>12</v>
      </c>
      <c r="P24" s="112"/>
      <c r="Q24" s="112">
        <f>SUM(Q19:Q23)</f>
        <v>840</v>
      </c>
      <c r="R24" s="112"/>
      <c r="S24" s="106">
        <f>SUM(S19:S23)</f>
        <v>181003.19999999998</v>
      </c>
      <c r="U24" s="10"/>
      <c r="W24" s="77" t="s">
        <v>20</v>
      </c>
      <c r="X24" s="108">
        <f>SUM(X19:X23)</f>
        <v>181.00319999999999</v>
      </c>
      <c r="Y24" s="108">
        <f>SUM(Y19:Y23)</f>
        <v>144.80256</v>
      </c>
      <c r="Z24" s="108">
        <f>SUM(Z19:Z23)</f>
        <v>325.80576000000002</v>
      </c>
      <c r="AD24" s="10"/>
    </row>
    <row r="25" spans="10:33" x14ac:dyDescent="0.2">
      <c r="J25" s="10"/>
      <c r="L25" s="99" t="s">
        <v>53</v>
      </c>
      <c r="M25" s="68"/>
      <c r="U25" s="10"/>
      <c r="W25" s="99" t="s">
        <v>75</v>
      </c>
      <c r="X25" s="67"/>
      <c r="AD25" s="10"/>
    </row>
    <row r="26" spans="10:33" ht="15.75" customHeight="1" x14ac:dyDescent="0.2">
      <c r="J26" s="10"/>
      <c r="U26" s="10"/>
      <c r="AD26" s="10"/>
    </row>
    <row r="27" spans="10:33" ht="15.5" customHeight="1" x14ac:dyDescent="0.2"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W27" s="117" t="s">
        <v>121</v>
      </c>
      <c r="X27" s="117"/>
      <c r="Y27" s="117"/>
      <c r="AD27" s="10"/>
    </row>
    <row r="28" spans="10:33" ht="22.25" customHeight="1" x14ac:dyDescent="0.2">
      <c r="U28" s="10"/>
      <c r="W28" s="118" t="s">
        <v>79</v>
      </c>
      <c r="X28" s="119"/>
      <c r="Y28" s="118" t="s">
        <v>48</v>
      </c>
      <c r="Z28" s="119"/>
      <c r="AA28" s="50" t="s">
        <v>138</v>
      </c>
      <c r="AB28" s="50" t="s">
        <v>139</v>
      </c>
      <c r="AD28" s="10"/>
    </row>
    <row r="29" spans="10:33" x14ac:dyDescent="0.2">
      <c r="U29" s="10"/>
      <c r="W29" s="78">
        <f>O24</f>
        <v>12</v>
      </c>
      <c r="X29" s="79">
        <f>Q24</f>
        <v>840</v>
      </c>
      <c r="Y29" s="78">
        <f>O13-O24</f>
        <v>24</v>
      </c>
      <c r="Z29" s="79">
        <f>Q13-Q24</f>
        <v>1680</v>
      </c>
      <c r="AA29" s="108">
        <f>Z13</f>
        <v>518.91840000000002</v>
      </c>
      <c r="AB29" s="108">
        <f>Z24</f>
        <v>325.80576000000002</v>
      </c>
      <c r="AD29" s="10"/>
    </row>
    <row r="30" spans="10:33" x14ac:dyDescent="0.2">
      <c r="U30" s="10"/>
      <c r="W30" s="87" t="s">
        <v>80</v>
      </c>
      <c r="X30" s="52"/>
      <c r="AD30" s="10"/>
    </row>
    <row r="31" spans="10:33" x14ac:dyDescent="0.2">
      <c r="U31" s="10"/>
      <c r="AD31" s="10"/>
    </row>
    <row r="32" spans="10:33" ht="15.5" customHeight="1" x14ac:dyDescent="0.2">
      <c r="U32" s="10"/>
      <c r="V32" s="10"/>
      <c r="W32" s="10"/>
      <c r="X32" s="10"/>
      <c r="Y32" s="10"/>
      <c r="Z32" s="10"/>
      <c r="AA32" s="10"/>
      <c r="AB32" s="10"/>
      <c r="AC32" s="10"/>
      <c r="AD32" s="10"/>
    </row>
    <row r="37" ht="15.75" customHeight="1" x14ac:dyDescent="0.2"/>
    <row r="38" ht="26" customHeight="1" x14ac:dyDescent="0.2"/>
    <row r="39" ht="40" customHeight="1" x14ac:dyDescent="0.2"/>
    <row r="48" ht="40" customHeight="1" x14ac:dyDescent="0.2"/>
  </sheetData>
  <mergeCells count="8">
    <mergeCell ref="W27:Y27"/>
    <mergeCell ref="W28:X28"/>
    <mergeCell ref="Y28:Z28"/>
    <mergeCell ref="B1:AC1"/>
    <mergeCell ref="W6:Y6"/>
    <mergeCell ref="W17:Y17"/>
    <mergeCell ref="L6:M6"/>
    <mergeCell ref="C6:D6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6D2BB-0A02-4608-89BD-E944C2A30C3E}">
  <sheetPr codeName="Sheet6">
    <tabColor rgb="FFFFFF00"/>
  </sheetPr>
  <dimension ref="A1:AD54"/>
  <sheetViews>
    <sheetView zoomScale="120" zoomScaleNormal="120" workbookViewId="0">
      <selection activeCell="C6" sqref="C6:D6"/>
    </sheetView>
  </sheetViews>
  <sheetFormatPr baseColWidth="10" defaultColWidth="11" defaultRowHeight="14" x14ac:dyDescent="0.2"/>
  <cols>
    <col min="1" max="1" width="2.6640625" style="7" customWidth="1"/>
    <col min="2" max="2" width="3.1640625" style="7" customWidth="1"/>
    <col min="3" max="8" width="15.6640625" style="7" customWidth="1"/>
    <col min="9" max="11" width="2.6640625" style="7" customWidth="1"/>
    <col min="12" max="15" width="15.6640625" style="7" customWidth="1"/>
    <col min="16" max="16" width="17.83203125" style="7" customWidth="1"/>
    <col min="17" max="17" width="15.6640625" style="7" customWidth="1"/>
    <col min="18" max="18" width="18.6640625" style="7" customWidth="1"/>
    <col min="19" max="19" width="15.6640625" style="7" customWidth="1"/>
    <col min="20" max="22" width="2.6640625" style="7" customWidth="1"/>
    <col min="23" max="28" width="15.83203125" style="7" customWidth="1"/>
    <col min="29" max="29" width="2.33203125" style="7" customWidth="1"/>
    <col min="30" max="30" width="2.6640625" style="7" customWidth="1"/>
    <col min="31" max="16384" width="11" style="7"/>
  </cols>
  <sheetData>
    <row r="1" spans="1:30" ht="90" customHeight="1" x14ac:dyDescent="0.2">
      <c r="A1" s="10"/>
      <c r="B1" s="123" t="s">
        <v>50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0"/>
      <c r="AC1" s="10"/>
      <c r="AD1" s="10"/>
    </row>
    <row r="2" spans="1:30" ht="17.5" customHeight="1" x14ac:dyDescent="0.2">
      <c r="A2" s="10"/>
      <c r="J2" s="10"/>
      <c r="S2" s="6"/>
      <c r="T2" s="6"/>
      <c r="U2" s="5"/>
      <c r="V2" s="6"/>
      <c r="AD2" s="10"/>
    </row>
    <row r="3" spans="1:30" ht="17.5" customHeight="1" x14ac:dyDescent="0.2">
      <c r="A3" s="10"/>
      <c r="J3" s="10"/>
      <c r="O3" s="8" t="s">
        <v>13</v>
      </c>
      <c r="P3" s="8" t="s">
        <v>141</v>
      </c>
      <c r="Q3" s="8" t="s">
        <v>82</v>
      </c>
      <c r="U3" s="10"/>
      <c r="X3" s="51" t="s">
        <v>4</v>
      </c>
      <c r="Y3" s="85">
        <f>S17</f>
        <v>480480</v>
      </c>
      <c r="AD3" s="10"/>
    </row>
    <row r="4" spans="1:30" ht="17.5" customHeight="1" x14ac:dyDescent="0.2">
      <c r="A4" s="10"/>
      <c r="J4" s="10"/>
      <c r="O4" s="82" t="s">
        <v>10</v>
      </c>
      <c r="P4" s="82" t="s">
        <v>4</v>
      </c>
      <c r="Q4" s="83">
        <f>DATA!G6</f>
        <v>114.4</v>
      </c>
      <c r="U4" s="10"/>
      <c r="X4" s="51" t="s">
        <v>21</v>
      </c>
      <c r="Y4" s="85">
        <f>S32</f>
        <v>603344</v>
      </c>
      <c r="AD4" s="10"/>
    </row>
    <row r="5" spans="1:30" ht="17.5" customHeight="1" x14ac:dyDescent="0.2">
      <c r="A5" s="10"/>
      <c r="J5" s="10"/>
      <c r="O5" s="58"/>
      <c r="P5" s="58"/>
      <c r="Q5" s="58"/>
      <c r="R5" s="30"/>
      <c r="U5" s="10"/>
      <c r="X5" s="52" t="s">
        <v>127</v>
      </c>
      <c r="Y5" s="52"/>
      <c r="AD5" s="10"/>
    </row>
    <row r="6" spans="1:30" ht="18.5" customHeight="1" x14ac:dyDescent="0.2">
      <c r="A6" s="10"/>
      <c r="C6" s="122" t="s">
        <v>60</v>
      </c>
      <c r="D6" s="122"/>
      <c r="J6" s="10"/>
      <c r="L6" s="122" t="s">
        <v>22</v>
      </c>
      <c r="M6" s="122"/>
      <c r="U6" s="10"/>
      <c r="W6" s="117" t="s">
        <v>72</v>
      </c>
      <c r="X6" s="117"/>
      <c r="Y6" s="117"/>
      <c r="AD6" s="10"/>
    </row>
    <row r="7" spans="1:30" ht="75" customHeight="1" x14ac:dyDescent="0.2">
      <c r="A7" s="10"/>
      <c r="C7" s="45" t="s">
        <v>57</v>
      </c>
      <c r="D7" s="45" t="s">
        <v>1</v>
      </c>
      <c r="E7" s="45" t="s">
        <v>37</v>
      </c>
      <c r="F7" s="45" t="s">
        <v>24</v>
      </c>
      <c r="G7" s="45" t="s">
        <v>84</v>
      </c>
      <c r="H7" s="45" t="s">
        <v>55</v>
      </c>
      <c r="J7" s="10"/>
      <c r="L7" s="44" t="s">
        <v>57</v>
      </c>
      <c r="M7" s="44" t="s">
        <v>1</v>
      </c>
      <c r="N7" s="45" t="s">
        <v>87</v>
      </c>
      <c r="O7" s="45" t="s">
        <v>84</v>
      </c>
      <c r="P7" s="45" t="s">
        <v>85</v>
      </c>
      <c r="Q7" s="45" t="s">
        <v>86</v>
      </c>
      <c r="R7" s="45" t="s">
        <v>89</v>
      </c>
      <c r="S7" s="45" t="s">
        <v>81</v>
      </c>
      <c r="U7" s="10"/>
      <c r="W7" s="49" t="s">
        <v>0</v>
      </c>
      <c r="X7" s="49" t="s">
        <v>132</v>
      </c>
      <c r="Y7" s="49" t="s">
        <v>133</v>
      </c>
      <c r="Z7" s="49" t="s">
        <v>134</v>
      </c>
      <c r="AD7" s="10"/>
    </row>
    <row r="8" spans="1:30" ht="34.75" customHeight="1" x14ac:dyDescent="0.2">
      <c r="A8" s="10"/>
      <c r="C8" s="47" t="s">
        <v>27</v>
      </c>
      <c r="D8" s="47" t="s">
        <v>16</v>
      </c>
      <c r="E8" s="47" t="s">
        <v>110</v>
      </c>
      <c r="F8" s="47" t="s">
        <v>25</v>
      </c>
      <c r="G8" s="113">
        <v>4</v>
      </c>
      <c r="H8" s="47" t="s">
        <v>90</v>
      </c>
      <c r="J8" s="10"/>
      <c r="L8" s="46" t="str">
        <f>C8</f>
        <v>Source datastore 1</v>
      </c>
      <c r="M8" s="46" t="str">
        <f>D8</f>
        <v>Virtual machine VM1</v>
      </c>
      <c r="N8" s="71" t="s">
        <v>65</v>
      </c>
      <c r="O8" s="104">
        <f>G8</f>
        <v>4</v>
      </c>
      <c r="P8" s="104">
        <v>70</v>
      </c>
      <c r="Q8" s="104">
        <f>P8*O8</f>
        <v>280</v>
      </c>
      <c r="R8" s="105">
        <f>$Q$4</f>
        <v>114.4</v>
      </c>
      <c r="S8" s="105">
        <f t="shared" ref="S8:S10" si="0">R8*Q8</f>
        <v>32032</v>
      </c>
      <c r="U8" s="10"/>
      <c r="W8" s="77" t="s">
        <v>165</v>
      </c>
      <c r="X8" s="108">
        <f>$Y$3/3000</f>
        <v>160.16</v>
      </c>
      <c r="Y8" s="108"/>
      <c r="Z8" s="108">
        <f>SUM(X8:Y8)</f>
        <v>160.16</v>
      </c>
      <c r="AD8" s="10"/>
    </row>
    <row r="9" spans="1:30" ht="35" customHeight="1" x14ac:dyDescent="0.2">
      <c r="A9" s="10"/>
      <c r="C9" s="47" t="s">
        <v>28</v>
      </c>
      <c r="D9" s="47" t="s">
        <v>19</v>
      </c>
      <c r="E9" s="47" t="s">
        <v>110</v>
      </c>
      <c r="F9" s="47" t="s">
        <v>25</v>
      </c>
      <c r="G9" s="113">
        <v>12</v>
      </c>
      <c r="H9" s="47" t="s">
        <v>90</v>
      </c>
      <c r="J9" s="10"/>
      <c r="L9" s="46" t="str">
        <f t="shared" ref="L9:L16" si="1">C9</f>
        <v>Source datastore 2</v>
      </c>
      <c r="M9" s="46" t="str">
        <f t="shared" ref="M9:M16" si="2">D9</f>
        <v>Virtual machine VM2</v>
      </c>
      <c r="N9" s="71" t="s">
        <v>65</v>
      </c>
      <c r="O9" s="104">
        <f t="shared" ref="O9:O10" si="3">G9</f>
        <v>12</v>
      </c>
      <c r="P9" s="104">
        <v>70</v>
      </c>
      <c r="Q9" s="104">
        <f t="shared" ref="Q9:Q10" si="4">P9*O9</f>
        <v>840</v>
      </c>
      <c r="R9" s="105">
        <f>$Q$4</f>
        <v>114.4</v>
      </c>
      <c r="S9" s="105">
        <f t="shared" si="0"/>
        <v>96096</v>
      </c>
      <c r="U9" s="10"/>
      <c r="W9" s="77" t="s">
        <v>166</v>
      </c>
      <c r="X9" s="108">
        <f t="shared" ref="X9:X10" si="5">$Y$3/3000</f>
        <v>160.16</v>
      </c>
      <c r="Y9" s="108">
        <f>Y$3*0.2/1000</f>
        <v>96.096000000000004</v>
      </c>
      <c r="Z9" s="108">
        <f t="shared" ref="Z9:Z12" si="6">SUM(X9:Y9)</f>
        <v>256.25599999999997</v>
      </c>
      <c r="AD9" s="10"/>
    </row>
    <row r="10" spans="1:30" ht="35" customHeight="1" x14ac:dyDescent="0.2">
      <c r="A10" s="10"/>
      <c r="C10" s="47" t="s">
        <v>29</v>
      </c>
      <c r="D10" s="47" t="s">
        <v>18</v>
      </c>
      <c r="E10" s="47" t="s">
        <v>38</v>
      </c>
      <c r="F10" s="47" t="s">
        <v>36</v>
      </c>
      <c r="G10" s="113">
        <v>24</v>
      </c>
      <c r="H10" s="47" t="s">
        <v>91</v>
      </c>
      <c r="J10" s="10"/>
      <c r="L10" s="46" t="str">
        <f t="shared" si="1"/>
        <v>Source datastore 3</v>
      </c>
      <c r="M10" s="46" t="str">
        <f t="shared" si="2"/>
        <v xml:space="preserve">Physical server PS3 </v>
      </c>
      <c r="N10" s="71" t="s">
        <v>65</v>
      </c>
      <c r="O10" s="104">
        <f t="shared" si="3"/>
        <v>24</v>
      </c>
      <c r="P10" s="104">
        <v>70</v>
      </c>
      <c r="Q10" s="104">
        <f t="shared" si="4"/>
        <v>1680</v>
      </c>
      <c r="R10" s="105">
        <f>$Q$4</f>
        <v>114.4</v>
      </c>
      <c r="S10" s="105">
        <f t="shared" si="0"/>
        <v>192192</v>
      </c>
      <c r="U10" s="10"/>
      <c r="W10" s="77" t="s">
        <v>167</v>
      </c>
      <c r="X10" s="108">
        <f t="shared" si="5"/>
        <v>160.16</v>
      </c>
      <c r="Y10" s="108">
        <f t="shared" ref="Y10:Y12" si="7">Y$3*0.2/1000</f>
        <v>96.096000000000004</v>
      </c>
      <c r="Z10" s="108">
        <f t="shared" si="6"/>
        <v>256.25599999999997</v>
      </c>
      <c r="AD10" s="10"/>
    </row>
    <row r="11" spans="1:30" ht="35" customHeight="1" x14ac:dyDescent="0.2">
      <c r="A11" s="10"/>
      <c r="C11" s="47" t="s">
        <v>30</v>
      </c>
      <c r="D11" s="47" t="s">
        <v>34</v>
      </c>
      <c r="E11" s="47" t="s">
        <v>39</v>
      </c>
      <c r="F11" s="47" t="s">
        <v>25</v>
      </c>
      <c r="G11" s="113">
        <v>8</v>
      </c>
      <c r="H11" s="47" t="s">
        <v>90</v>
      </c>
      <c r="J11" s="10"/>
      <c r="L11" s="46" t="str">
        <f t="shared" si="1"/>
        <v>CDC replication engine 1</v>
      </c>
      <c r="M11" s="46" t="str">
        <f t="shared" si="2"/>
        <v>Virtual machine VM4</v>
      </c>
      <c r="N11" s="72" t="s">
        <v>2</v>
      </c>
      <c r="O11" s="107" t="s">
        <v>3</v>
      </c>
      <c r="P11" s="107" t="s">
        <v>43</v>
      </c>
      <c r="Q11" s="107" t="s">
        <v>3</v>
      </c>
      <c r="R11" s="107" t="s">
        <v>3</v>
      </c>
      <c r="S11" s="107" t="s">
        <v>3</v>
      </c>
      <c r="U11" s="10"/>
      <c r="W11" s="77" t="s">
        <v>168</v>
      </c>
      <c r="X11" s="108"/>
      <c r="Y11" s="108">
        <f t="shared" si="7"/>
        <v>96.096000000000004</v>
      </c>
      <c r="Z11" s="108">
        <f t="shared" si="6"/>
        <v>96.096000000000004</v>
      </c>
      <c r="AD11" s="10"/>
    </row>
    <row r="12" spans="1:30" ht="35" customHeight="1" x14ac:dyDescent="0.2">
      <c r="A12" s="10"/>
      <c r="C12" s="47" t="s">
        <v>31</v>
      </c>
      <c r="D12" s="47" t="s">
        <v>35</v>
      </c>
      <c r="E12" s="47" t="s">
        <v>39</v>
      </c>
      <c r="F12" s="47" t="s">
        <v>25</v>
      </c>
      <c r="G12" s="113">
        <v>8</v>
      </c>
      <c r="H12" s="47" t="s">
        <v>90</v>
      </c>
      <c r="J12" s="10"/>
      <c r="L12" s="46" t="str">
        <f t="shared" si="1"/>
        <v>CDC replication engine 2</v>
      </c>
      <c r="M12" s="46" t="str">
        <f t="shared" si="2"/>
        <v>Virtual machine VM5</v>
      </c>
      <c r="N12" s="72" t="s">
        <v>2</v>
      </c>
      <c r="O12" s="107" t="s">
        <v>3</v>
      </c>
      <c r="P12" s="107" t="s">
        <v>3</v>
      </c>
      <c r="Q12" s="107" t="s">
        <v>3</v>
      </c>
      <c r="R12" s="107" t="s">
        <v>3</v>
      </c>
      <c r="S12" s="107" t="s">
        <v>3</v>
      </c>
      <c r="U12" s="10"/>
      <c r="W12" s="77" t="s">
        <v>169</v>
      </c>
      <c r="X12" s="108"/>
      <c r="Y12" s="108">
        <f t="shared" si="7"/>
        <v>96.096000000000004</v>
      </c>
      <c r="Z12" s="108">
        <f t="shared" si="6"/>
        <v>96.096000000000004</v>
      </c>
      <c r="AD12" s="10"/>
    </row>
    <row r="13" spans="1:30" ht="35" customHeight="1" x14ac:dyDescent="0.2">
      <c r="A13" s="10"/>
      <c r="C13" s="47" t="s">
        <v>32</v>
      </c>
      <c r="D13" s="47" t="s">
        <v>41</v>
      </c>
      <c r="E13" s="47" t="s">
        <v>40</v>
      </c>
      <c r="F13" s="47" t="s">
        <v>25</v>
      </c>
      <c r="G13" s="113">
        <v>8</v>
      </c>
      <c r="H13" s="47" t="s">
        <v>90</v>
      </c>
      <c r="J13" s="10"/>
      <c r="L13" s="46" t="str">
        <f t="shared" si="1"/>
        <v>Target datastore 1</v>
      </c>
      <c r="M13" s="46" t="str">
        <f t="shared" si="2"/>
        <v>Virtual server VM6</v>
      </c>
      <c r="N13" s="71" t="s">
        <v>65</v>
      </c>
      <c r="O13" s="104">
        <f>G13</f>
        <v>8</v>
      </c>
      <c r="P13" s="104">
        <v>70</v>
      </c>
      <c r="Q13" s="104">
        <f t="shared" ref="Q13:Q14" si="8">P13*O13</f>
        <v>560</v>
      </c>
      <c r="R13" s="105">
        <f>$Q$4</f>
        <v>114.4</v>
      </c>
      <c r="S13" s="105">
        <f t="shared" ref="S13:S14" si="9">R13*Q13</f>
        <v>64064</v>
      </c>
      <c r="U13" s="10"/>
      <c r="W13" s="77" t="s">
        <v>20</v>
      </c>
      <c r="X13" s="108">
        <f>SUM(X8:X12)</f>
        <v>480.48</v>
      </c>
      <c r="Y13" s="108">
        <f>SUM(Y8:Y12)</f>
        <v>384.38400000000001</v>
      </c>
      <c r="Z13" s="108">
        <f>SUM(Z8:Z12)</f>
        <v>864.86399999999992</v>
      </c>
      <c r="AD13" s="10"/>
    </row>
    <row r="14" spans="1:30" ht="34.75" customHeight="1" x14ac:dyDescent="0.2">
      <c r="A14" s="10"/>
      <c r="C14" s="47" t="s">
        <v>33</v>
      </c>
      <c r="D14" s="47" t="s">
        <v>42</v>
      </c>
      <c r="E14" s="47" t="s">
        <v>40</v>
      </c>
      <c r="F14" s="47" t="s">
        <v>36</v>
      </c>
      <c r="G14" s="113">
        <v>12</v>
      </c>
      <c r="H14" s="47" t="s">
        <v>91</v>
      </c>
      <c r="J14" s="10"/>
      <c r="L14" s="46" t="str">
        <f t="shared" si="1"/>
        <v>Target datastore 2</v>
      </c>
      <c r="M14" s="46" t="str">
        <f t="shared" si="2"/>
        <v>Physical server PS7</v>
      </c>
      <c r="N14" s="71" t="s">
        <v>65</v>
      </c>
      <c r="O14" s="104">
        <f>G14</f>
        <v>12</v>
      </c>
      <c r="P14" s="104">
        <v>70</v>
      </c>
      <c r="Q14" s="104">
        <f t="shared" si="8"/>
        <v>840</v>
      </c>
      <c r="R14" s="105">
        <f>$Q$4</f>
        <v>114.4</v>
      </c>
      <c r="S14" s="105">
        <f t="shared" si="9"/>
        <v>96096</v>
      </c>
      <c r="U14" s="10"/>
      <c r="W14" s="87" t="s">
        <v>76</v>
      </c>
      <c r="X14" s="52"/>
      <c r="Y14" s="38"/>
      <c r="Z14" s="38"/>
      <c r="AD14" s="10"/>
    </row>
    <row r="15" spans="1:30" ht="35" customHeight="1" x14ac:dyDescent="0.2">
      <c r="A15" s="10"/>
      <c r="C15" s="47" t="s">
        <v>44</v>
      </c>
      <c r="D15" s="47" t="s">
        <v>46</v>
      </c>
      <c r="E15" s="47" t="s">
        <v>43</v>
      </c>
      <c r="F15" s="47" t="s">
        <v>43</v>
      </c>
      <c r="G15" s="113" t="s">
        <v>43</v>
      </c>
      <c r="H15" s="47" t="s">
        <v>43</v>
      </c>
      <c r="J15" s="10"/>
      <c r="L15" s="46" t="str">
        <f t="shared" si="1"/>
        <v>IIDR Access Server</v>
      </c>
      <c r="M15" s="46" t="str">
        <f t="shared" si="2"/>
        <v>Virtual machine VM8</v>
      </c>
      <c r="N15" s="72" t="s">
        <v>2</v>
      </c>
      <c r="O15" s="107" t="s">
        <v>3</v>
      </c>
      <c r="P15" s="107" t="s">
        <v>3</v>
      </c>
      <c r="Q15" s="107" t="s">
        <v>3</v>
      </c>
      <c r="R15" s="107" t="s">
        <v>3</v>
      </c>
      <c r="S15" s="107" t="s">
        <v>3</v>
      </c>
      <c r="U15" s="10"/>
      <c r="AD15" s="10"/>
    </row>
    <row r="16" spans="1:30" ht="34.75" customHeight="1" x14ac:dyDescent="0.2">
      <c r="A16" s="10"/>
      <c r="C16" s="47" t="s">
        <v>45</v>
      </c>
      <c r="D16" s="47" t="s">
        <v>47</v>
      </c>
      <c r="E16" s="47" t="s">
        <v>43</v>
      </c>
      <c r="F16" s="47" t="s">
        <v>43</v>
      </c>
      <c r="G16" s="113" t="s">
        <v>43</v>
      </c>
      <c r="H16" s="47" t="s">
        <v>43</v>
      </c>
      <c r="J16" s="10"/>
      <c r="L16" s="46" t="str">
        <f t="shared" si="1"/>
        <v>IIDR Management Console</v>
      </c>
      <c r="M16" s="46" t="str">
        <f t="shared" si="2"/>
        <v>Virtual machine VM9</v>
      </c>
      <c r="N16" s="72" t="s">
        <v>2</v>
      </c>
      <c r="O16" s="107" t="s">
        <v>3</v>
      </c>
      <c r="P16" s="107" t="s">
        <v>3</v>
      </c>
      <c r="Q16" s="107" t="s">
        <v>3</v>
      </c>
      <c r="R16" s="107" t="s">
        <v>3</v>
      </c>
      <c r="S16" s="107" t="s">
        <v>3</v>
      </c>
      <c r="U16" s="10"/>
      <c r="AD16" s="10"/>
    </row>
    <row r="17" spans="1:30" ht="35" customHeight="1" x14ac:dyDescent="0.2">
      <c r="A17" s="10"/>
      <c r="C17" s="87" t="s">
        <v>56</v>
      </c>
      <c r="D17" s="66"/>
      <c r="J17" s="10"/>
      <c r="L17" s="76" t="s">
        <v>20</v>
      </c>
      <c r="M17" s="80"/>
      <c r="N17" s="80"/>
      <c r="O17" s="112">
        <f>SUM(O8:O16)</f>
        <v>60</v>
      </c>
      <c r="P17" s="112"/>
      <c r="Q17" s="112">
        <f>SUM(Q8:Q16)</f>
        <v>4200</v>
      </c>
      <c r="R17" s="112"/>
      <c r="S17" s="106">
        <f>SUM(S8:S16)</f>
        <v>480480</v>
      </c>
      <c r="U17" s="10"/>
      <c r="AD17" s="10"/>
    </row>
    <row r="18" spans="1:30" ht="17.5" customHeight="1" x14ac:dyDescent="0.2">
      <c r="A18" s="10"/>
      <c r="J18" s="10"/>
      <c r="L18" s="87" t="s">
        <v>58</v>
      </c>
      <c r="M18" s="66"/>
      <c r="U18" s="10"/>
      <c r="AD18" s="10"/>
    </row>
    <row r="19" spans="1:30" ht="16.25" customHeight="1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L19" s="6"/>
      <c r="M19" s="6"/>
      <c r="N19" s="6"/>
      <c r="O19" s="8" t="s">
        <v>13</v>
      </c>
      <c r="P19" s="8" t="s">
        <v>141</v>
      </c>
      <c r="Q19" s="8" t="s">
        <v>82</v>
      </c>
      <c r="U19" s="10"/>
      <c r="AD19" s="10"/>
    </row>
    <row r="20" spans="1:30" ht="17.5" customHeight="1" x14ac:dyDescent="0.2">
      <c r="J20" s="10"/>
      <c r="O20" s="82" t="s">
        <v>8</v>
      </c>
      <c r="P20" s="82" t="s">
        <v>21</v>
      </c>
      <c r="Q20" s="83">
        <f>DATA!G8</f>
        <v>215.48</v>
      </c>
      <c r="U20" s="10"/>
      <c r="AD20" s="10"/>
    </row>
    <row r="21" spans="1:30" ht="18.5" customHeight="1" x14ac:dyDescent="0.2">
      <c r="J21" s="10"/>
      <c r="L21" s="122" t="s">
        <v>23</v>
      </c>
      <c r="M21" s="122"/>
      <c r="U21" s="10"/>
      <c r="W21" s="117" t="s">
        <v>74</v>
      </c>
      <c r="X21" s="117"/>
      <c r="Y21" s="117"/>
      <c r="AD21" s="10"/>
    </row>
    <row r="22" spans="1:30" ht="75" customHeight="1" x14ac:dyDescent="0.2">
      <c r="J22" s="10"/>
      <c r="L22" s="44" t="s">
        <v>57</v>
      </c>
      <c r="M22" s="44" t="s">
        <v>1</v>
      </c>
      <c r="N22" s="45" t="s">
        <v>87</v>
      </c>
      <c r="O22" s="45" t="s">
        <v>84</v>
      </c>
      <c r="P22" s="45" t="s">
        <v>85</v>
      </c>
      <c r="Q22" s="45" t="s">
        <v>86</v>
      </c>
      <c r="R22" s="45" t="s">
        <v>89</v>
      </c>
      <c r="S22" s="45" t="s">
        <v>81</v>
      </c>
      <c r="U22" s="10"/>
      <c r="W22" s="49" t="s">
        <v>0</v>
      </c>
      <c r="X22" s="49" t="s">
        <v>132</v>
      </c>
      <c r="Y22" s="49" t="s">
        <v>133</v>
      </c>
      <c r="Z22" s="49" t="s">
        <v>134</v>
      </c>
      <c r="AD22" s="10"/>
    </row>
    <row r="23" spans="1:30" ht="35" customHeight="1" x14ac:dyDescent="0.2">
      <c r="J23" s="10"/>
      <c r="L23" s="46" t="str">
        <f t="shared" ref="L23:M31" si="10">L8</f>
        <v>Source datastore 1</v>
      </c>
      <c r="M23" s="46" t="str">
        <f t="shared" si="10"/>
        <v>Virtual machine VM1</v>
      </c>
      <c r="N23" s="71" t="s">
        <v>66</v>
      </c>
      <c r="O23" s="104">
        <f t="shared" ref="O23:P25" si="11">O8</f>
        <v>4</v>
      </c>
      <c r="P23" s="104">
        <f t="shared" si="11"/>
        <v>70</v>
      </c>
      <c r="Q23" s="104">
        <f>P23*O23</f>
        <v>280</v>
      </c>
      <c r="R23" s="105">
        <f>$Q$20</f>
        <v>215.48</v>
      </c>
      <c r="S23" s="105">
        <f>R23*Q23</f>
        <v>60334.399999999994</v>
      </c>
      <c r="U23" s="10"/>
      <c r="W23" s="77" t="s">
        <v>165</v>
      </c>
      <c r="X23" s="108">
        <f>$Y$4/3000</f>
        <v>201.11466666666666</v>
      </c>
      <c r="Y23" s="108"/>
      <c r="Z23" s="108">
        <f>SUM(X23:Y23)</f>
        <v>201.11466666666666</v>
      </c>
      <c r="AD23" s="10"/>
    </row>
    <row r="24" spans="1:30" ht="35" customHeight="1" x14ac:dyDescent="0.2">
      <c r="J24" s="10"/>
      <c r="L24" s="46" t="str">
        <f t="shared" si="10"/>
        <v>Source datastore 2</v>
      </c>
      <c r="M24" s="46" t="str">
        <f t="shared" si="10"/>
        <v>Virtual machine VM2</v>
      </c>
      <c r="N24" s="71" t="s">
        <v>66</v>
      </c>
      <c r="O24" s="104">
        <f t="shared" si="11"/>
        <v>12</v>
      </c>
      <c r="P24" s="104">
        <f t="shared" si="11"/>
        <v>70</v>
      </c>
      <c r="Q24" s="104">
        <f>P24*O24</f>
        <v>840</v>
      </c>
      <c r="R24" s="105">
        <f>$Q$20</f>
        <v>215.48</v>
      </c>
      <c r="S24" s="105">
        <f>R24*Q24</f>
        <v>181003.19999999998</v>
      </c>
      <c r="U24" s="10"/>
      <c r="W24" s="77" t="s">
        <v>166</v>
      </c>
      <c r="X24" s="108">
        <f t="shared" ref="X24:X25" si="12">$Y$4/3000</f>
        <v>201.11466666666666</v>
      </c>
      <c r="Y24" s="108">
        <f>$Y$4*0.2/1000</f>
        <v>120.6688</v>
      </c>
      <c r="Z24" s="108">
        <f t="shared" ref="Z24:Z27" si="13">SUM(X24:Y24)</f>
        <v>321.78346666666664</v>
      </c>
      <c r="AD24" s="10"/>
    </row>
    <row r="25" spans="1:30" ht="35" customHeight="1" x14ac:dyDescent="0.2">
      <c r="J25" s="10"/>
      <c r="L25" s="46" t="str">
        <f t="shared" si="10"/>
        <v>Source datastore 3</v>
      </c>
      <c r="M25" s="46" t="str">
        <f t="shared" si="10"/>
        <v xml:space="preserve">Physical server PS3 </v>
      </c>
      <c r="N25" s="71" t="s">
        <v>66</v>
      </c>
      <c r="O25" s="104">
        <f t="shared" si="11"/>
        <v>24</v>
      </c>
      <c r="P25" s="104">
        <f t="shared" si="11"/>
        <v>70</v>
      </c>
      <c r="Q25" s="104">
        <f>P25*O25</f>
        <v>1680</v>
      </c>
      <c r="R25" s="105">
        <f>$Q$20</f>
        <v>215.48</v>
      </c>
      <c r="S25" s="105">
        <f>R25*Q25</f>
        <v>362006.39999999997</v>
      </c>
      <c r="U25" s="10"/>
      <c r="W25" s="77" t="s">
        <v>167</v>
      </c>
      <c r="X25" s="108">
        <f t="shared" si="12"/>
        <v>201.11466666666666</v>
      </c>
      <c r="Y25" s="108">
        <f t="shared" ref="Y25:Y27" si="14">$Y$4*0.2/1000</f>
        <v>120.6688</v>
      </c>
      <c r="Z25" s="108">
        <f t="shared" si="13"/>
        <v>321.78346666666664</v>
      </c>
      <c r="AD25" s="10"/>
    </row>
    <row r="26" spans="1:30" ht="35" customHeight="1" x14ac:dyDescent="0.2">
      <c r="J26" s="10"/>
      <c r="L26" s="46" t="str">
        <f t="shared" si="10"/>
        <v>CDC replication engine 1</v>
      </c>
      <c r="M26" s="46" t="str">
        <f t="shared" si="10"/>
        <v>Virtual machine VM4</v>
      </c>
      <c r="N26" s="72" t="s">
        <v>2</v>
      </c>
      <c r="O26" s="107" t="s">
        <v>3</v>
      </c>
      <c r="P26" s="107" t="s">
        <v>43</v>
      </c>
      <c r="Q26" s="107" t="s">
        <v>3</v>
      </c>
      <c r="R26" s="107" t="s">
        <v>3</v>
      </c>
      <c r="S26" s="107" t="s">
        <v>3</v>
      </c>
      <c r="U26" s="10"/>
      <c r="W26" s="77" t="s">
        <v>168</v>
      </c>
      <c r="X26" s="108"/>
      <c r="Y26" s="108">
        <f t="shared" si="14"/>
        <v>120.6688</v>
      </c>
      <c r="Z26" s="108">
        <f t="shared" si="13"/>
        <v>120.6688</v>
      </c>
      <c r="AD26" s="10"/>
    </row>
    <row r="27" spans="1:30" ht="35" customHeight="1" x14ac:dyDescent="0.2">
      <c r="J27" s="10"/>
      <c r="L27" s="46" t="str">
        <f t="shared" si="10"/>
        <v>CDC replication engine 2</v>
      </c>
      <c r="M27" s="46" t="str">
        <f t="shared" si="10"/>
        <v>Virtual machine VM5</v>
      </c>
      <c r="N27" s="72" t="s">
        <v>2</v>
      </c>
      <c r="O27" s="107" t="s">
        <v>3</v>
      </c>
      <c r="P27" s="107" t="s">
        <v>43</v>
      </c>
      <c r="Q27" s="107" t="s">
        <v>3</v>
      </c>
      <c r="R27" s="107" t="s">
        <v>3</v>
      </c>
      <c r="S27" s="107" t="s">
        <v>3</v>
      </c>
      <c r="U27" s="10"/>
      <c r="W27" s="77" t="s">
        <v>169</v>
      </c>
      <c r="X27" s="108"/>
      <c r="Y27" s="108">
        <f t="shared" si="14"/>
        <v>120.6688</v>
      </c>
      <c r="Z27" s="108">
        <f t="shared" si="13"/>
        <v>120.6688</v>
      </c>
      <c r="AD27" s="10"/>
    </row>
    <row r="28" spans="1:30" ht="35" customHeight="1" x14ac:dyDescent="0.2">
      <c r="J28" s="10"/>
      <c r="L28" s="46" t="str">
        <f t="shared" si="10"/>
        <v>Target datastore 1</v>
      </c>
      <c r="M28" s="46" t="str">
        <f t="shared" si="10"/>
        <v>Virtual server VM6</v>
      </c>
      <c r="N28" s="72" t="s">
        <v>2</v>
      </c>
      <c r="O28" s="107" t="s">
        <v>3</v>
      </c>
      <c r="P28" s="107" t="s">
        <v>43</v>
      </c>
      <c r="Q28" s="107" t="s">
        <v>3</v>
      </c>
      <c r="R28" s="107" t="s">
        <v>3</v>
      </c>
      <c r="S28" s="107" t="s">
        <v>3</v>
      </c>
      <c r="U28" s="10"/>
      <c r="W28" s="77" t="s">
        <v>20</v>
      </c>
      <c r="X28" s="108">
        <f>SUM(X23:X27)</f>
        <v>603.34400000000005</v>
      </c>
      <c r="Y28" s="108">
        <f>SUM(Y23:Y27)</f>
        <v>482.67520000000002</v>
      </c>
      <c r="Z28" s="108">
        <f>SUM(Z23:Z27)</f>
        <v>1086.0192</v>
      </c>
      <c r="AD28" s="10"/>
    </row>
    <row r="29" spans="1:30" ht="35" customHeight="1" x14ac:dyDescent="0.2">
      <c r="J29" s="10"/>
      <c r="L29" s="46" t="str">
        <f t="shared" si="10"/>
        <v>Target datastore 2</v>
      </c>
      <c r="M29" s="46" t="str">
        <f t="shared" si="10"/>
        <v>Physical server PS7</v>
      </c>
      <c r="N29" s="72" t="s">
        <v>2</v>
      </c>
      <c r="O29" s="107" t="s">
        <v>3</v>
      </c>
      <c r="P29" s="107" t="s">
        <v>43</v>
      </c>
      <c r="Q29" s="107" t="s">
        <v>3</v>
      </c>
      <c r="R29" s="107" t="s">
        <v>3</v>
      </c>
      <c r="S29" s="107" t="s">
        <v>3</v>
      </c>
      <c r="U29" s="10"/>
      <c r="W29" s="99" t="s">
        <v>75</v>
      </c>
      <c r="X29" s="67"/>
      <c r="Y29" s="38"/>
      <c r="Z29" s="38"/>
      <c r="AD29" s="10"/>
    </row>
    <row r="30" spans="1:30" ht="35" customHeight="1" x14ac:dyDescent="0.2">
      <c r="J30" s="10"/>
      <c r="L30" s="46" t="str">
        <f t="shared" si="10"/>
        <v>IIDR Access Server</v>
      </c>
      <c r="M30" s="46" t="str">
        <f t="shared" si="10"/>
        <v>Virtual machine VM8</v>
      </c>
      <c r="N30" s="72" t="s">
        <v>2</v>
      </c>
      <c r="O30" s="107" t="s">
        <v>3</v>
      </c>
      <c r="P30" s="107" t="s">
        <v>43</v>
      </c>
      <c r="Q30" s="107" t="s">
        <v>3</v>
      </c>
      <c r="R30" s="107" t="s">
        <v>3</v>
      </c>
      <c r="S30" s="107" t="s">
        <v>3</v>
      </c>
      <c r="U30" s="10"/>
      <c r="AD30" s="10"/>
    </row>
    <row r="31" spans="1:30" ht="35" customHeight="1" x14ac:dyDescent="0.2">
      <c r="J31" s="10"/>
      <c r="L31" s="46" t="str">
        <f t="shared" si="10"/>
        <v>IIDR Management Console</v>
      </c>
      <c r="M31" s="46" t="str">
        <f t="shared" si="10"/>
        <v>Virtual machine VM9</v>
      </c>
      <c r="N31" s="72" t="s">
        <v>2</v>
      </c>
      <c r="O31" s="107" t="s">
        <v>3</v>
      </c>
      <c r="P31" s="107" t="s">
        <v>3</v>
      </c>
      <c r="Q31" s="107" t="s">
        <v>3</v>
      </c>
      <c r="R31" s="107" t="s">
        <v>3</v>
      </c>
      <c r="S31" s="107" t="s">
        <v>3</v>
      </c>
      <c r="U31" s="10"/>
      <c r="W31" s="117" t="s">
        <v>121</v>
      </c>
      <c r="X31" s="117"/>
      <c r="Y31" s="117"/>
      <c r="AD31" s="10"/>
    </row>
    <row r="32" spans="1:30" ht="35" customHeight="1" x14ac:dyDescent="0.2">
      <c r="J32" s="10"/>
      <c r="L32" s="76" t="s">
        <v>20</v>
      </c>
      <c r="M32" s="75"/>
      <c r="N32" s="75"/>
      <c r="O32" s="112">
        <f>SUM(O23:O31)</f>
        <v>40</v>
      </c>
      <c r="P32" s="112"/>
      <c r="Q32" s="112">
        <f>SUM(Q23:Q31)</f>
        <v>2800</v>
      </c>
      <c r="R32" s="112"/>
      <c r="S32" s="106">
        <f>SUM(S23:S31)</f>
        <v>603344</v>
      </c>
      <c r="U32" s="10"/>
      <c r="W32" s="118" t="s">
        <v>79</v>
      </c>
      <c r="X32" s="119"/>
      <c r="Y32" s="118" t="s">
        <v>48</v>
      </c>
      <c r="Z32" s="119"/>
      <c r="AA32" s="50" t="s">
        <v>138</v>
      </c>
      <c r="AB32" s="50" t="s">
        <v>139</v>
      </c>
      <c r="AD32" s="10"/>
    </row>
    <row r="33" spans="4:30" x14ac:dyDescent="0.2">
      <c r="J33" s="10"/>
      <c r="L33" s="87" t="s">
        <v>59</v>
      </c>
      <c r="M33" s="66"/>
      <c r="U33" s="10"/>
      <c r="W33" s="78">
        <f>O32</f>
        <v>40</v>
      </c>
      <c r="X33" s="79">
        <f>Q32</f>
        <v>2800</v>
      </c>
      <c r="Y33" s="78">
        <f>O17-O32</f>
        <v>20</v>
      </c>
      <c r="Z33" s="79">
        <f>Q17-Q32</f>
        <v>1400</v>
      </c>
      <c r="AA33" s="108">
        <f>Z13</f>
        <v>864.86399999999992</v>
      </c>
      <c r="AB33" s="108">
        <f>Z28</f>
        <v>1086.0192</v>
      </c>
      <c r="AD33" s="10"/>
    </row>
    <row r="34" spans="4:30" ht="16.5" customHeight="1" x14ac:dyDescent="0.2">
      <c r="J34" s="10"/>
      <c r="L34" s="6"/>
      <c r="M34" s="6"/>
      <c r="N34" s="6"/>
      <c r="O34" s="9"/>
      <c r="P34" s="9"/>
      <c r="Q34" s="9"/>
      <c r="R34" s="9"/>
      <c r="U34" s="10"/>
      <c r="W34" s="87" t="s">
        <v>120</v>
      </c>
      <c r="X34" s="52"/>
      <c r="AD34" s="10"/>
    </row>
    <row r="35" spans="4:30" ht="16.75" customHeight="1" x14ac:dyDescent="0.2">
      <c r="J35" s="10"/>
      <c r="K35" s="10"/>
      <c r="L35" s="10"/>
      <c r="M35" s="10"/>
      <c r="N35" s="10"/>
      <c r="O35" s="11"/>
      <c r="P35" s="11"/>
      <c r="Q35" s="11"/>
      <c r="R35" s="12"/>
      <c r="S35" s="10"/>
      <c r="T35" s="10"/>
      <c r="U35" s="10"/>
      <c r="AD35" s="10"/>
    </row>
    <row r="36" spans="4:30" ht="17.5" customHeight="1" x14ac:dyDescent="0.2">
      <c r="U36" s="10"/>
      <c r="V36" s="10"/>
      <c r="W36" s="5"/>
      <c r="X36" s="10"/>
      <c r="Y36" s="10"/>
      <c r="Z36" s="10"/>
      <c r="AA36" s="10"/>
      <c r="AB36" s="10"/>
      <c r="AC36" s="10"/>
      <c r="AD36" s="10"/>
    </row>
    <row r="43" spans="4:30" ht="16.25" customHeight="1" x14ac:dyDescent="0.2"/>
    <row r="44" spans="4:30" x14ac:dyDescent="0.2">
      <c r="D44" s="13"/>
      <c r="E44" s="13"/>
      <c r="F44" s="13"/>
      <c r="G44" s="13"/>
      <c r="H44" s="13"/>
      <c r="I44" s="13"/>
      <c r="J44" s="13"/>
      <c r="M44" s="14"/>
      <c r="N44" s="14"/>
      <c r="O44" s="13"/>
      <c r="P44" s="13"/>
      <c r="Q44" s="13"/>
      <c r="R44" s="13"/>
      <c r="S44" s="13"/>
      <c r="T44" s="13"/>
      <c r="AA44" s="13"/>
    </row>
    <row r="45" spans="4:30" ht="18" customHeight="1" x14ac:dyDescent="0.2">
      <c r="D45" s="15"/>
      <c r="E45" s="15"/>
      <c r="F45" s="16"/>
      <c r="G45" s="16"/>
      <c r="H45" s="17"/>
      <c r="I45" s="16"/>
      <c r="J45" s="16"/>
      <c r="M45" s="15"/>
      <c r="N45" s="15"/>
      <c r="O45" s="18"/>
      <c r="P45" s="19"/>
      <c r="Q45" s="19"/>
      <c r="R45" s="19"/>
      <c r="S45" s="20"/>
      <c r="T45" s="20"/>
      <c r="AA45" s="19"/>
    </row>
    <row r="46" spans="4:30" ht="17.25" customHeight="1" x14ac:dyDescent="0.2">
      <c r="D46" s="15"/>
      <c r="E46" s="15"/>
      <c r="F46" s="16"/>
      <c r="G46" s="16"/>
      <c r="H46" s="17"/>
      <c r="I46" s="16"/>
      <c r="J46" s="16"/>
      <c r="M46" s="15"/>
      <c r="N46" s="15"/>
      <c r="O46" s="18"/>
      <c r="P46" s="19"/>
      <c r="Q46" s="19"/>
      <c r="R46" s="19"/>
      <c r="S46" s="20"/>
      <c r="T46" s="20"/>
      <c r="AA46" s="19"/>
    </row>
    <row r="47" spans="4:30" ht="30.5" customHeight="1" x14ac:dyDescent="0.2">
      <c r="D47" s="15"/>
      <c r="E47" s="15"/>
      <c r="F47" s="16"/>
      <c r="G47" s="16"/>
      <c r="H47" s="17"/>
      <c r="I47" s="16"/>
      <c r="J47" s="16"/>
      <c r="M47" s="15"/>
      <c r="N47" s="15"/>
      <c r="O47" s="18"/>
      <c r="P47" s="19"/>
      <c r="Q47" s="19"/>
      <c r="R47" s="19"/>
      <c r="S47" s="20"/>
      <c r="T47" s="20"/>
      <c r="AA47" s="19"/>
    </row>
    <row r="48" spans="4:30" ht="15.75" customHeight="1" x14ac:dyDescent="0.2">
      <c r="D48" s="15"/>
      <c r="E48" s="15"/>
      <c r="F48" s="16"/>
      <c r="G48" s="16"/>
      <c r="H48" s="17"/>
      <c r="I48" s="16"/>
      <c r="J48" s="16"/>
      <c r="M48" s="15"/>
      <c r="N48" s="15"/>
      <c r="O48" s="18"/>
      <c r="P48" s="21"/>
      <c r="Q48" s="21"/>
      <c r="R48" s="21"/>
      <c r="S48" s="22"/>
      <c r="T48" s="22"/>
      <c r="AA48" s="19"/>
    </row>
    <row r="49" spans="4:27" ht="15.75" customHeight="1" x14ac:dyDescent="0.2">
      <c r="D49" s="15"/>
      <c r="E49" s="15"/>
      <c r="F49" s="16"/>
      <c r="G49" s="16"/>
      <c r="H49" s="17"/>
      <c r="I49" s="16"/>
      <c r="J49" s="16"/>
      <c r="M49" s="15"/>
      <c r="N49" s="15"/>
      <c r="O49" s="18"/>
      <c r="P49" s="21"/>
      <c r="Q49" s="21"/>
      <c r="R49" s="21"/>
      <c r="S49" s="22"/>
      <c r="T49" s="22"/>
      <c r="AA49" s="19"/>
    </row>
    <row r="50" spans="4:27" ht="15.75" customHeight="1" x14ac:dyDescent="0.2">
      <c r="D50" s="15"/>
      <c r="E50" s="15"/>
      <c r="F50" s="16"/>
      <c r="G50" s="16"/>
      <c r="H50" s="17"/>
      <c r="I50" s="16"/>
      <c r="J50" s="16"/>
      <c r="M50" s="15"/>
      <c r="N50" s="15"/>
      <c r="O50" s="18"/>
      <c r="P50" s="19"/>
      <c r="Q50" s="19"/>
      <c r="R50" s="19"/>
      <c r="S50" s="20"/>
      <c r="T50" s="20"/>
      <c r="AA50" s="19"/>
    </row>
    <row r="51" spans="4:27" ht="15.75" customHeight="1" x14ac:dyDescent="0.2">
      <c r="D51" s="15"/>
      <c r="E51" s="15"/>
      <c r="F51" s="16"/>
      <c r="G51" s="16"/>
      <c r="H51" s="17"/>
      <c r="I51" s="16"/>
      <c r="J51" s="16"/>
      <c r="M51" s="15"/>
      <c r="N51" s="15"/>
      <c r="O51" s="18"/>
      <c r="P51" s="19"/>
      <c r="Q51" s="19"/>
      <c r="R51" s="19"/>
      <c r="S51" s="20"/>
      <c r="T51" s="20"/>
      <c r="AA51" s="19"/>
    </row>
    <row r="52" spans="4:27" ht="15.75" customHeight="1" x14ac:dyDescent="0.2">
      <c r="D52" s="15"/>
      <c r="E52" s="15"/>
      <c r="F52" s="16"/>
      <c r="G52" s="16"/>
      <c r="H52" s="16"/>
      <c r="I52" s="16"/>
      <c r="J52" s="16"/>
      <c r="M52" s="15"/>
      <c r="N52" s="15"/>
      <c r="O52" s="18"/>
      <c r="P52" s="21"/>
      <c r="Q52" s="21"/>
      <c r="R52" s="21"/>
      <c r="S52" s="22"/>
      <c r="T52" s="22"/>
      <c r="AA52" s="19"/>
    </row>
    <row r="53" spans="4:27" ht="15.75" customHeight="1" x14ac:dyDescent="0.2">
      <c r="D53" s="15"/>
      <c r="E53" s="15"/>
      <c r="F53" s="16"/>
      <c r="G53" s="16"/>
      <c r="H53" s="16"/>
      <c r="I53" s="16"/>
      <c r="J53" s="16"/>
      <c r="M53" s="15"/>
      <c r="N53" s="15"/>
      <c r="O53" s="18"/>
      <c r="P53" s="21"/>
      <c r="Q53" s="21"/>
      <c r="R53" s="21"/>
      <c r="S53" s="22"/>
      <c r="T53" s="22"/>
      <c r="AA53" s="19"/>
    </row>
    <row r="54" spans="4:27" x14ac:dyDescent="0.2">
      <c r="D54" s="23"/>
      <c r="M54" s="24"/>
      <c r="N54" s="25"/>
      <c r="O54" s="25"/>
      <c r="P54" s="25"/>
      <c r="Q54" s="24"/>
      <c r="R54" s="25"/>
      <c r="S54" s="26"/>
      <c r="T54" s="26"/>
      <c r="AA54" s="27"/>
    </row>
  </sheetData>
  <mergeCells count="9">
    <mergeCell ref="W31:Y31"/>
    <mergeCell ref="W32:X32"/>
    <mergeCell ref="Y32:Z32"/>
    <mergeCell ref="B1:AA1"/>
    <mergeCell ref="W6:Y6"/>
    <mergeCell ref="W21:Y21"/>
    <mergeCell ref="L6:M6"/>
    <mergeCell ref="L21:M21"/>
    <mergeCell ref="C6:D6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34AAA-579A-4CD3-A00E-3C32D7647C95}">
  <sheetPr codeName="Feuil4">
    <tabColor rgb="FFFFFF00"/>
  </sheetPr>
  <dimension ref="A1:AB51"/>
  <sheetViews>
    <sheetView zoomScale="85" zoomScaleNormal="85" workbookViewId="0">
      <selection activeCell="C6" sqref="C6"/>
    </sheetView>
  </sheetViews>
  <sheetFormatPr baseColWidth="10" defaultColWidth="11" defaultRowHeight="14" x14ac:dyDescent="0.2"/>
  <cols>
    <col min="1" max="2" width="2.83203125" style="7" customWidth="1"/>
    <col min="3" max="6" width="15.6640625" style="7" customWidth="1"/>
    <col min="7" max="9" width="2.83203125" style="7" customWidth="1"/>
    <col min="10" max="13" width="15.6640625" style="7" customWidth="1"/>
    <col min="14" max="14" width="18.83203125" style="7" customWidth="1"/>
    <col min="15" max="15" width="15.6640625" style="7" customWidth="1"/>
    <col min="16" max="16" width="19.1640625" style="7" bestFit="1" customWidth="1"/>
    <col min="17" max="17" width="15.6640625" style="7" customWidth="1"/>
    <col min="18" max="20" width="2.83203125" style="7" customWidth="1"/>
    <col min="21" max="26" width="15.83203125" style="7" customWidth="1"/>
    <col min="27" max="28" width="2.6640625" style="7" customWidth="1"/>
    <col min="29" max="16384" width="11" style="7"/>
  </cols>
  <sheetData>
    <row r="1" spans="1:28" ht="90" customHeight="1" x14ac:dyDescent="0.2">
      <c r="A1" s="10"/>
      <c r="B1" s="123" t="s">
        <v>126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0"/>
    </row>
    <row r="2" spans="1:28" ht="16.75" customHeight="1" x14ac:dyDescent="0.2">
      <c r="A2" s="34"/>
      <c r="H2" s="34"/>
      <c r="S2" s="34"/>
      <c r="AB2" s="34"/>
    </row>
    <row r="3" spans="1:28" ht="16.75" customHeight="1" x14ac:dyDescent="0.2">
      <c r="A3" s="10"/>
      <c r="H3" s="10"/>
      <c r="M3" s="8" t="s">
        <v>13</v>
      </c>
      <c r="N3" s="8" t="s">
        <v>141</v>
      </c>
      <c r="O3" s="8" t="s">
        <v>82</v>
      </c>
      <c r="S3" s="10"/>
      <c r="V3" s="48" t="s">
        <v>4</v>
      </c>
      <c r="W3" s="86">
        <f>Q16</f>
        <v>320320</v>
      </c>
      <c r="AB3" s="34"/>
    </row>
    <row r="4" spans="1:28" ht="16.75" customHeight="1" x14ac:dyDescent="0.2">
      <c r="A4" s="10"/>
      <c r="H4" s="10"/>
      <c r="M4" s="82" t="s">
        <v>10</v>
      </c>
      <c r="N4" s="82" t="s">
        <v>4</v>
      </c>
      <c r="O4" s="83">
        <f>DATA!G6</f>
        <v>114.4</v>
      </c>
      <c r="S4" s="10"/>
      <c r="V4" s="48" t="s">
        <v>21</v>
      </c>
      <c r="W4" s="86">
        <f>Q30</f>
        <v>362006.39999999997</v>
      </c>
      <c r="AB4" s="34"/>
    </row>
    <row r="5" spans="1:28" ht="16.75" customHeight="1" x14ac:dyDescent="0.2">
      <c r="A5" s="10"/>
      <c r="H5" s="10"/>
      <c r="M5" s="58"/>
      <c r="N5" s="58"/>
      <c r="O5" s="58"/>
      <c r="P5" s="30"/>
      <c r="S5" s="10"/>
      <c r="V5" s="52" t="s">
        <v>125</v>
      </c>
      <c r="W5" s="59"/>
      <c r="AB5" s="34"/>
    </row>
    <row r="6" spans="1:28" ht="21" customHeight="1" x14ac:dyDescent="0.2">
      <c r="A6" s="10"/>
      <c r="C6" s="24" t="s">
        <v>67</v>
      </c>
      <c r="H6" s="10"/>
      <c r="J6" s="122" t="s">
        <v>22</v>
      </c>
      <c r="K6" s="122"/>
      <c r="S6" s="10"/>
      <c r="U6" s="117" t="s">
        <v>72</v>
      </c>
      <c r="V6" s="117"/>
      <c r="W6" s="117"/>
      <c r="X6" s="39"/>
      <c r="Y6" s="39"/>
      <c r="Z6" s="39"/>
      <c r="AB6" s="34"/>
    </row>
    <row r="7" spans="1:28" s="16" customFormat="1" ht="75.5" customHeight="1" x14ac:dyDescent="0.2">
      <c r="A7" s="36"/>
      <c r="C7" s="7"/>
      <c r="D7" s="45" t="s">
        <v>1</v>
      </c>
      <c r="E7" s="45" t="s">
        <v>84</v>
      </c>
      <c r="F7" s="45" t="s">
        <v>71</v>
      </c>
      <c r="H7" s="36"/>
      <c r="J7" s="44" t="s">
        <v>57</v>
      </c>
      <c r="K7" s="45" t="s">
        <v>1</v>
      </c>
      <c r="L7" s="45" t="s">
        <v>87</v>
      </c>
      <c r="M7" s="45" t="s">
        <v>84</v>
      </c>
      <c r="N7" s="45" t="s">
        <v>85</v>
      </c>
      <c r="O7" s="45" t="s">
        <v>86</v>
      </c>
      <c r="P7" s="45" t="s">
        <v>89</v>
      </c>
      <c r="Q7" s="45" t="s">
        <v>81</v>
      </c>
      <c r="S7" s="36"/>
      <c r="U7" s="49" t="s">
        <v>0</v>
      </c>
      <c r="V7" s="49" t="s">
        <v>132</v>
      </c>
      <c r="W7" s="49" t="s">
        <v>133</v>
      </c>
      <c r="X7" s="49" t="s">
        <v>134</v>
      </c>
      <c r="Y7" s="53"/>
      <c r="Z7" s="53"/>
      <c r="AB7" s="34"/>
    </row>
    <row r="8" spans="1:28" ht="34.75" customHeight="1" x14ac:dyDescent="0.2">
      <c r="A8" s="10"/>
      <c r="C8" s="124" t="s">
        <v>68</v>
      </c>
      <c r="D8" s="46" t="s">
        <v>95</v>
      </c>
      <c r="E8" s="110">
        <v>24</v>
      </c>
      <c r="F8" s="111">
        <v>70</v>
      </c>
      <c r="H8" s="10"/>
      <c r="J8" s="46">
        <v>1</v>
      </c>
      <c r="K8" s="46" t="str">
        <f t="shared" ref="K8:K15" si="0">D8</f>
        <v>Source 1</v>
      </c>
      <c r="L8" s="71" t="s">
        <v>65</v>
      </c>
      <c r="M8" s="104">
        <f t="shared" ref="M8:N15" si="1">E8</f>
        <v>24</v>
      </c>
      <c r="N8" s="104">
        <f t="shared" si="1"/>
        <v>70</v>
      </c>
      <c r="O8" s="104">
        <f>N8*M8</f>
        <v>1680</v>
      </c>
      <c r="P8" s="105">
        <f t="shared" ref="P8:P15" si="2">$O$4</f>
        <v>114.4</v>
      </c>
      <c r="Q8" s="105">
        <f>P8*O8</f>
        <v>192192</v>
      </c>
      <c r="S8" s="10"/>
      <c r="U8" s="81">
        <v>1</v>
      </c>
      <c r="V8" s="108">
        <f>$W$3/3000</f>
        <v>106.77333333333333</v>
      </c>
      <c r="W8" s="108"/>
      <c r="X8" s="108">
        <f>SUM(V8:W8)</f>
        <v>106.77333333333333</v>
      </c>
      <c r="Y8" s="54"/>
      <c r="Z8" s="54"/>
      <c r="AB8" s="34"/>
    </row>
    <row r="9" spans="1:28" ht="34.75" customHeight="1" x14ac:dyDescent="0.2">
      <c r="A9" s="10"/>
      <c r="C9" s="124"/>
      <c r="D9" s="46" t="s">
        <v>96</v>
      </c>
      <c r="E9" s="111"/>
      <c r="F9" s="111"/>
      <c r="H9" s="10"/>
      <c r="J9" s="46">
        <v>2</v>
      </c>
      <c r="K9" s="46" t="str">
        <f t="shared" si="0"/>
        <v>Source 2</v>
      </c>
      <c r="L9" s="71" t="s">
        <v>65</v>
      </c>
      <c r="M9" s="104">
        <f t="shared" si="1"/>
        <v>0</v>
      </c>
      <c r="N9" s="104">
        <f t="shared" si="1"/>
        <v>0</v>
      </c>
      <c r="O9" s="104">
        <f t="shared" ref="O9:O15" si="3">N9*M9</f>
        <v>0</v>
      </c>
      <c r="P9" s="105">
        <f t="shared" si="2"/>
        <v>114.4</v>
      </c>
      <c r="Q9" s="105">
        <f t="shared" ref="Q9:Q15" si="4">P9*O9</f>
        <v>0</v>
      </c>
      <c r="S9" s="10"/>
      <c r="U9" s="81">
        <v>2</v>
      </c>
      <c r="V9" s="108">
        <f>$W$3/3000</f>
        <v>106.77333333333333</v>
      </c>
      <c r="W9" s="108">
        <f>$W$3/5000</f>
        <v>64.063999999999993</v>
      </c>
      <c r="X9" s="108">
        <f t="shared" ref="X9:X11" si="5">SUM(V9:W9)</f>
        <v>170.83733333333333</v>
      </c>
      <c r="Y9" s="54"/>
      <c r="Z9" s="54"/>
      <c r="AB9" s="34"/>
    </row>
    <row r="10" spans="1:28" ht="34.75" customHeight="1" x14ac:dyDescent="0.2">
      <c r="A10" s="10"/>
      <c r="C10" s="124"/>
      <c r="D10" s="46" t="s">
        <v>97</v>
      </c>
      <c r="E10" s="111"/>
      <c r="F10" s="111"/>
      <c r="H10" s="10"/>
      <c r="J10" s="46">
        <v>3</v>
      </c>
      <c r="K10" s="46" t="str">
        <f t="shared" si="0"/>
        <v>Source 3</v>
      </c>
      <c r="L10" s="71" t="s">
        <v>65</v>
      </c>
      <c r="M10" s="104">
        <f t="shared" si="1"/>
        <v>0</v>
      </c>
      <c r="N10" s="104">
        <f t="shared" si="1"/>
        <v>0</v>
      </c>
      <c r="O10" s="104">
        <f t="shared" si="3"/>
        <v>0</v>
      </c>
      <c r="P10" s="105">
        <f t="shared" si="2"/>
        <v>114.4</v>
      </c>
      <c r="Q10" s="105">
        <f t="shared" si="4"/>
        <v>0</v>
      </c>
      <c r="S10" s="10"/>
      <c r="U10" s="81">
        <v>3</v>
      </c>
      <c r="V10" s="108">
        <f>$W$3/3000</f>
        <v>106.77333333333333</v>
      </c>
      <c r="W10" s="108">
        <f t="shared" ref="W10:W12" si="6">$W$3/5000</f>
        <v>64.063999999999993</v>
      </c>
      <c r="X10" s="108">
        <f t="shared" si="5"/>
        <v>170.83733333333333</v>
      </c>
      <c r="Y10" s="54"/>
      <c r="Z10" s="54"/>
      <c r="AB10" s="34"/>
    </row>
    <row r="11" spans="1:28" ht="34.75" customHeight="1" x14ac:dyDescent="0.2">
      <c r="A11" s="10"/>
      <c r="C11" s="124"/>
      <c r="D11" s="46" t="s">
        <v>98</v>
      </c>
      <c r="E11" s="111"/>
      <c r="F11" s="111"/>
      <c r="H11" s="10"/>
      <c r="J11" s="46">
        <v>4</v>
      </c>
      <c r="K11" s="46" t="str">
        <f t="shared" si="0"/>
        <v>Source 4</v>
      </c>
      <c r="L11" s="71" t="s">
        <v>65</v>
      </c>
      <c r="M11" s="104">
        <f t="shared" si="1"/>
        <v>0</v>
      </c>
      <c r="N11" s="104">
        <f t="shared" si="1"/>
        <v>0</v>
      </c>
      <c r="O11" s="104">
        <f t="shared" si="3"/>
        <v>0</v>
      </c>
      <c r="P11" s="105">
        <f t="shared" si="2"/>
        <v>114.4</v>
      </c>
      <c r="Q11" s="105">
        <f t="shared" si="4"/>
        <v>0</v>
      </c>
      <c r="S11" s="10"/>
      <c r="U11" s="81">
        <v>4</v>
      </c>
      <c r="V11" s="108"/>
      <c r="W11" s="108">
        <f t="shared" si="6"/>
        <v>64.063999999999993</v>
      </c>
      <c r="X11" s="108">
        <f t="shared" si="5"/>
        <v>64.063999999999993</v>
      </c>
      <c r="Y11" s="54"/>
      <c r="Z11" s="54"/>
      <c r="AB11" s="34"/>
    </row>
    <row r="12" spans="1:28" ht="34.75" customHeight="1" x14ac:dyDescent="0.2">
      <c r="A12" s="10"/>
      <c r="C12" s="124" t="s">
        <v>69</v>
      </c>
      <c r="D12" s="46" t="s">
        <v>99</v>
      </c>
      <c r="E12" s="111">
        <v>16</v>
      </c>
      <c r="F12" s="111">
        <v>70</v>
      </c>
      <c r="H12" s="10"/>
      <c r="J12" s="46">
        <v>5</v>
      </c>
      <c r="K12" s="46" t="str">
        <f t="shared" si="0"/>
        <v>Target 1</v>
      </c>
      <c r="L12" s="71" t="s">
        <v>65</v>
      </c>
      <c r="M12" s="104">
        <f>E12</f>
        <v>16</v>
      </c>
      <c r="N12" s="104">
        <f t="shared" si="1"/>
        <v>70</v>
      </c>
      <c r="O12" s="104">
        <f t="shared" si="3"/>
        <v>1120</v>
      </c>
      <c r="P12" s="105">
        <f t="shared" si="2"/>
        <v>114.4</v>
      </c>
      <c r="Q12" s="105">
        <f t="shared" si="4"/>
        <v>128128</v>
      </c>
      <c r="S12" s="10"/>
      <c r="U12" s="81">
        <v>5</v>
      </c>
      <c r="V12" s="108"/>
      <c r="W12" s="108">
        <f t="shared" si="6"/>
        <v>64.063999999999993</v>
      </c>
      <c r="X12" s="108">
        <f>SUM(V12:W12)</f>
        <v>64.063999999999993</v>
      </c>
      <c r="Y12" s="54"/>
      <c r="Z12" s="54"/>
      <c r="AB12" s="34"/>
    </row>
    <row r="13" spans="1:28" ht="34.75" customHeight="1" x14ac:dyDescent="0.2">
      <c r="A13" s="10"/>
      <c r="C13" s="124"/>
      <c r="D13" s="46" t="s">
        <v>100</v>
      </c>
      <c r="E13" s="111"/>
      <c r="F13" s="111"/>
      <c r="H13" s="10"/>
      <c r="J13" s="46">
        <v>6</v>
      </c>
      <c r="K13" s="46" t="str">
        <f t="shared" si="0"/>
        <v>Target 2</v>
      </c>
      <c r="L13" s="71" t="s">
        <v>65</v>
      </c>
      <c r="M13" s="104">
        <f>E13</f>
        <v>0</v>
      </c>
      <c r="N13" s="104">
        <f t="shared" si="1"/>
        <v>0</v>
      </c>
      <c r="O13" s="104">
        <f t="shared" si="3"/>
        <v>0</v>
      </c>
      <c r="P13" s="105">
        <f t="shared" si="2"/>
        <v>114.4</v>
      </c>
      <c r="Q13" s="105">
        <f t="shared" si="4"/>
        <v>0</v>
      </c>
      <c r="S13" s="10"/>
      <c r="U13" s="81" t="s">
        <v>20</v>
      </c>
      <c r="V13" s="108">
        <f>SUM(V8:V12)</f>
        <v>320.32</v>
      </c>
      <c r="W13" s="108">
        <f>SUM(W8:W12)</f>
        <v>256.25599999999997</v>
      </c>
      <c r="X13" s="108">
        <f>SUM(X8:X12)</f>
        <v>576.57599999999991</v>
      </c>
      <c r="Y13" s="54"/>
      <c r="Z13" s="54"/>
      <c r="AB13" s="34"/>
    </row>
    <row r="14" spans="1:28" ht="34.75" customHeight="1" x14ac:dyDescent="0.2">
      <c r="A14" s="10"/>
      <c r="C14" s="124"/>
      <c r="D14" s="46" t="s">
        <v>101</v>
      </c>
      <c r="E14" s="111"/>
      <c r="F14" s="111"/>
      <c r="H14" s="10"/>
      <c r="J14" s="46">
        <v>7</v>
      </c>
      <c r="K14" s="46" t="str">
        <f t="shared" si="0"/>
        <v>Target 3</v>
      </c>
      <c r="L14" s="71" t="s">
        <v>65</v>
      </c>
      <c r="M14" s="104">
        <f t="shared" si="1"/>
        <v>0</v>
      </c>
      <c r="N14" s="104">
        <f t="shared" si="1"/>
        <v>0</v>
      </c>
      <c r="O14" s="104">
        <f t="shared" si="3"/>
        <v>0</v>
      </c>
      <c r="P14" s="105">
        <f t="shared" si="2"/>
        <v>114.4</v>
      </c>
      <c r="Q14" s="105">
        <f t="shared" si="4"/>
        <v>0</v>
      </c>
      <c r="S14" s="10"/>
      <c r="U14" s="87" t="s">
        <v>122</v>
      </c>
      <c r="AB14" s="34"/>
    </row>
    <row r="15" spans="1:28" ht="34.75" customHeight="1" x14ac:dyDescent="0.2">
      <c r="A15" s="10"/>
      <c r="C15" s="124"/>
      <c r="D15" s="46" t="s">
        <v>102</v>
      </c>
      <c r="E15" s="111"/>
      <c r="F15" s="111"/>
      <c r="H15" s="10"/>
      <c r="I15" s="35"/>
      <c r="J15" s="46">
        <v>8</v>
      </c>
      <c r="K15" s="46" t="str">
        <f t="shared" si="0"/>
        <v>Target 4</v>
      </c>
      <c r="L15" s="71" t="s">
        <v>65</v>
      </c>
      <c r="M15" s="104">
        <f t="shared" si="1"/>
        <v>0</v>
      </c>
      <c r="N15" s="104">
        <f t="shared" si="1"/>
        <v>0</v>
      </c>
      <c r="O15" s="104">
        <f t="shared" si="3"/>
        <v>0</v>
      </c>
      <c r="P15" s="105">
        <f t="shared" si="2"/>
        <v>114.4</v>
      </c>
      <c r="Q15" s="105">
        <f t="shared" si="4"/>
        <v>0</v>
      </c>
      <c r="S15" s="10"/>
      <c r="V15" s="70"/>
      <c r="W15" s="70"/>
      <c r="X15" s="39"/>
      <c r="Y15" s="39"/>
      <c r="Z15" s="39"/>
      <c r="AB15" s="34"/>
    </row>
    <row r="16" spans="1:28" ht="22.75" customHeight="1" x14ac:dyDescent="0.2">
      <c r="A16" s="10"/>
      <c r="C16" s="87" t="s">
        <v>129</v>
      </c>
      <c r="D16" s="28"/>
      <c r="E16" s="28"/>
      <c r="F16" s="28"/>
      <c r="G16" s="35"/>
      <c r="H16" s="34"/>
      <c r="I16" s="35"/>
      <c r="J16" s="74" t="s">
        <v>20</v>
      </c>
      <c r="K16" s="73"/>
      <c r="L16" s="73"/>
      <c r="M16" s="106">
        <f>SUM(M8:M15)</f>
        <v>40</v>
      </c>
      <c r="N16" s="106"/>
      <c r="O16" s="106">
        <f>SUM(O8:O15)</f>
        <v>2800</v>
      </c>
      <c r="P16" s="106"/>
      <c r="Q16" s="106">
        <f>SUM(Q8:Q15)</f>
        <v>320320</v>
      </c>
      <c r="S16" s="34"/>
      <c r="AB16" s="34"/>
    </row>
    <row r="17" spans="1:28" ht="15.5" customHeight="1" x14ac:dyDescent="0.2">
      <c r="A17" s="10"/>
      <c r="B17" s="34"/>
      <c r="C17" s="10"/>
      <c r="D17" s="10"/>
      <c r="E17" s="10"/>
      <c r="F17" s="10"/>
      <c r="G17" s="10"/>
      <c r="H17" s="34"/>
      <c r="J17" s="87" t="s">
        <v>130</v>
      </c>
      <c r="S17" s="34"/>
      <c r="AB17" s="34"/>
    </row>
    <row r="18" spans="1:28" ht="16.75" customHeight="1" x14ac:dyDescent="0.2">
      <c r="H18" s="10"/>
      <c r="M18" s="8" t="s">
        <v>13</v>
      </c>
      <c r="N18" s="8" t="s">
        <v>141</v>
      </c>
      <c r="O18" s="8" t="s">
        <v>82</v>
      </c>
      <c r="S18" s="10"/>
      <c r="AB18" s="34"/>
    </row>
    <row r="19" spans="1:28" x14ac:dyDescent="0.2">
      <c r="H19" s="10"/>
      <c r="M19" s="82" t="s">
        <v>8</v>
      </c>
      <c r="N19" s="82" t="s">
        <v>21</v>
      </c>
      <c r="O19" s="83">
        <f>DATA!G8</f>
        <v>215.48</v>
      </c>
      <c r="S19" s="10"/>
      <c r="AB19" s="34"/>
    </row>
    <row r="20" spans="1:28" ht="20.5" customHeight="1" x14ac:dyDescent="0.2">
      <c r="H20" s="10"/>
      <c r="J20" s="122" t="s">
        <v>23</v>
      </c>
      <c r="K20" s="122"/>
      <c r="S20" s="10"/>
      <c r="U20" s="117" t="s">
        <v>74</v>
      </c>
      <c r="V20" s="117"/>
      <c r="W20" s="117"/>
      <c r="X20" s="39"/>
      <c r="Y20" s="39"/>
      <c r="Z20" s="39"/>
      <c r="AB20" s="34"/>
    </row>
    <row r="21" spans="1:28" ht="75" customHeight="1" x14ac:dyDescent="0.2">
      <c r="H21" s="10"/>
      <c r="J21" s="44" t="s">
        <v>57</v>
      </c>
      <c r="K21" s="45" t="s">
        <v>1</v>
      </c>
      <c r="L21" s="45" t="s">
        <v>87</v>
      </c>
      <c r="M21" s="45" t="s">
        <v>84</v>
      </c>
      <c r="N21" s="45" t="s">
        <v>85</v>
      </c>
      <c r="O21" s="45" t="s">
        <v>86</v>
      </c>
      <c r="P21" s="45" t="s">
        <v>89</v>
      </c>
      <c r="Q21" s="45" t="s">
        <v>81</v>
      </c>
      <c r="S21" s="10"/>
      <c r="U21" s="49" t="s">
        <v>0</v>
      </c>
      <c r="V21" s="49" t="s">
        <v>132</v>
      </c>
      <c r="W21" s="49" t="s">
        <v>133</v>
      </c>
      <c r="X21" s="49" t="s">
        <v>134</v>
      </c>
      <c r="Y21" s="53"/>
      <c r="Z21" s="53"/>
      <c r="AB21" s="34"/>
    </row>
    <row r="22" spans="1:28" ht="34.25" customHeight="1" x14ac:dyDescent="0.2">
      <c r="H22" s="10"/>
      <c r="J22" s="46">
        <v>1</v>
      </c>
      <c r="K22" s="46" t="str">
        <f t="shared" ref="K22:K29" si="7">K8</f>
        <v>Source 1</v>
      </c>
      <c r="L22" s="71" t="s">
        <v>66</v>
      </c>
      <c r="M22" s="104">
        <f t="shared" ref="M22:N25" si="8">E8</f>
        <v>24</v>
      </c>
      <c r="N22" s="104">
        <f t="shared" si="8"/>
        <v>70</v>
      </c>
      <c r="O22" s="104">
        <f>N22*M22</f>
        <v>1680</v>
      </c>
      <c r="P22" s="105">
        <f>$O$19</f>
        <v>215.48</v>
      </c>
      <c r="Q22" s="105">
        <f>P22*O22</f>
        <v>362006.39999999997</v>
      </c>
      <c r="S22" s="10"/>
      <c r="U22" s="69">
        <v>1</v>
      </c>
      <c r="V22" s="109">
        <f>$W$4/3000</f>
        <v>120.66879999999999</v>
      </c>
      <c r="W22" s="109"/>
      <c r="X22" s="109">
        <f>SUM(V22:W22)</f>
        <v>120.66879999999999</v>
      </c>
      <c r="Y22" s="54"/>
      <c r="Z22" s="54"/>
      <c r="AB22" s="34"/>
    </row>
    <row r="23" spans="1:28" ht="34.25" customHeight="1" x14ac:dyDescent="0.2">
      <c r="H23" s="10"/>
      <c r="J23" s="46">
        <v>2</v>
      </c>
      <c r="K23" s="46" t="str">
        <f t="shared" si="7"/>
        <v>Source 2</v>
      </c>
      <c r="L23" s="71" t="s">
        <v>66</v>
      </c>
      <c r="M23" s="104">
        <f t="shared" si="8"/>
        <v>0</v>
      </c>
      <c r="N23" s="104">
        <f t="shared" si="8"/>
        <v>0</v>
      </c>
      <c r="O23" s="104">
        <f t="shared" ref="O23:O25" si="9">N23*M23</f>
        <v>0</v>
      </c>
      <c r="P23" s="105">
        <f>$O$19</f>
        <v>215.48</v>
      </c>
      <c r="Q23" s="105">
        <f t="shared" ref="Q23:Q25" si="10">P23*O23</f>
        <v>0</v>
      </c>
      <c r="S23" s="10"/>
      <c r="U23" s="69">
        <v>2</v>
      </c>
      <c r="V23" s="109">
        <f t="shared" ref="V23:V24" si="11">$W$4/3000</f>
        <v>120.66879999999999</v>
      </c>
      <c r="W23" s="109">
        <f>$W$4/5000</f>
        <v>72.40128</v>
      </c>
      <c r="X23" s="109">
        <f t="shared" ref="X23:X26" si="12">SUM(V23:W23)</f>
        <v>193.07007999999999</v>
      </c>
      <c r="Y23" s="54"/>
      <c r="Z23" s="54"/>
      <c r="AB23" s="34"/>
    </row>
    <row r="24" spans="1:28" ht="34.25" customHeight="1" x14ac:dyDescent="0.2">
      <c r="H24" s="10"/>
      <c r="J24" s="46">
        <v>3</v>
      </c>
      <c r="K24" s="46" t="str">
        <f t="shared" si="7"/>
        <v>Source 3</v>
      </c>
      <c r="L24" s="71" t="s">
        <v>66</v>
      </c>
      <c r="M24" s="104">
        <f t="shared" si="8"/>
        <v>0</v>
      </c>
      <c r="N24" s="104">
        <f t="shared" si="8"/>
        <v>0</v>
      </c>
      <c r="O24" s="104">
        <f t="shared" si="9"/>
        <v>0</v>
      </c>
      <c r="P24" s="105">
        <f>$O$19</f>
        <v>215.48</v>
      </c>
      <c r="Q24" s="105">
        <f t="shared" si="10"/>
        <v>0</v>
      </c>
      <c r="S24" s="10"/>
      <c r="U24" s="69">
        <v>3</v>
      </c>
      <c r="V24" s="109">
        <f t="shared" si="11"/>
        <v>120.66879999999999</v>
      </c>
      <c r="W24" s="109">
        <f t="shared" ref="W24:W26" si="13">$W$4/5000</f>
        <v>72.40128</v>
      </c>
      <c r="X24" s="109">
        <f t="shared" si="12"/>
        <v>193.07007999999999</v>
      </c>
      <c r="Y24" s="54"/>
      <c r="Z24" s="54"/>
      <c r="AB24" s="34"/>
    </row>
    <row r="25" spans="1:28" ht="34.25" customHeight="1" x14ac:dyDescent="0.2">
      <c r="H25" s="10"/>
      <c r="J25" s="46">
        <v>4</v>
      </c>
      <c r="K25" s="46" t="str">
        <f t="shared" si="7"/>
        <v>Source 4</v>
      </c>
      <c r="L25" s="71" t="s">
        <v>66</v>
      </c>
      <c r="M25" s="104">
        <f t="shared" si="8"/>
        <v>0</v>
      </c>
      <c r="N25" s="104">
        <f t="shared" si="8"/>
        <v>0</v>
      </c>
      <c r="O25" s="104">
        <f t="shared" si="9"/>
        <v>0</v>
      </c>
      <c r="P25" s="105">
        <f>$O$19</f>
        <v>215.48</v>
      </c>
      <c r="Q25" s="105">
        <f t="shared" si="10"/>
        <v>0</v>
      </c>
      <c r="S25" s="10"/>
      <c r="U25" s="69">
        <v>4</v>
      </c>
      <c r="V25" s="109"/>
      <c r="W25" s="109">
        <f t="shared" si="13"/>
        <v>72.40128</v>
      </c>
      <c r="X25" s="109">
        <f t="shared" si="12"/>
        <v>72.40128</v>
      </c>
      <c r="Y25" s="54"/>
      <c r="Z25" s="54"/>
      <c r="AB25" s="10"/>
    </row>
    <row r="26" spans="1:28" ht="34.25" customHeight="1" x14ac:dyDescent="0.2">
      <c r="H26" s="10"/>
      <c r="J26" s="46">
        <v>5</v>
      </c>
      <c r="K26" s="46" t="str">
        <f t="shared" si="7"/>
        <v>Target 1</v>
      </c>
      <c r="L26" s="72" t="s">
        <v>2</v>
      </c>
      <c r="M26" s="107" t="s">
        <v>3</v>
      </c>
      <c r="N26" s="107" t="s">
        <v>3</v>
      </c>
      <c r="O26" s="107" t="s">
        <v>3</v>
      </c>
      <c r="P26" s="107" t="s">
        <v>3</v>
      </c>
      <c r="Q26" s="107" t="s">
        <v>3</v>
      </c>
      <c r="S26" s="10"/>
      <c r="U26" s="69">
        <v>5</v>
      </c>
      <c r="V26" s="109"/>
      <c r="W26" s="109">
        <f t="shared" si="13"/>
        <v>72.40128</v>
      </c>
      <c r="X26" s="109">
        <f t="shared" si="12"/>
        <v>72.40128</v>
      </c>
      <c r="Y26" s="54"/>
      <c r="Z26" s="54"/>
      <c r="AB26" s="10"/>
    </row>
    <row r="27" spans="1:28" ht="34.25" customHeight="1" x14ac:dyDescent="0.2">
      <c r="H27" s="10"/>
      <c r="J27" s="46">
        <v>6</v>
      </c>
      <c r="K27" s="46" t="str">
        <f t="shared" si="7"/>
        <v>Target 2</v>
      </c>
      <c r="L27" s="72" t="s">
        <v>2</v>
      </c>
      <c r="M27" s="107" t="s">
        <v>3</v>
      </c>
      <c r="N27" s="107" t="s">
        <v>3</v>
      </c>
      <c r="O27" s="107" t="s">
        <v>3</v>
      </c>
      <c r="P27" s="107" t="s">
        <v>3</v>
      </c>
      <c r="Q27" s="107" t="s">
        <v>3</v>
      </c>
      <c r="S27" s="10"/>
      <c r="U27" s="69" t="s">
        <v>20</v>
      </c>
      <c r="V27" s="109">
        <f>SUM(V22:V26)</f>
        <v>362.00639999999999</v>
      </c>
      <c r="W27" s="109">
        <f>SUM(W22:W26)</f>
        <v>289.60512</v>
      </c>
      <c r="X27" s="109">
        <f>SUM(X22:X26)</f>
        <v>651.61152000000004</v>
      </c>
      <c r="Y27" s="54"/>
      <c r="Z27" s="54"/>
      <c r="AB27" s="10"/>
    </row>
    <row r="28" spans="1:28" ht="34.25" customHeight="1" x14ac:dyDescent="0.2">
      <c r="H28" s="10"/>
      <c r="J28" s="46">
        <v>7</v>
      </c>
      <c r="K28" s="46" t="str">
        <f t="shared" si="7"/>
        <v>Target 3</v>
      </c>
      <c r="L28" s="72" t="s">
        <v>2</v>
      </c>
      <c r="M28" s="107" t="s">
        <v>3</v>
      </c>
      <c r="N28" s="107" t="s">
        <v>3</v>
      </c>
      <c r="O28" s="107" t="s">
        <v>3</v>
      </c>
      <c r="P28" s="107" t="s">
        <v>3</v>
      </c>
      <c r="Q28" s="107" t="s">
        <v>3</v>
      </c>
      <c r="S28" s="10"/>
      <c r="U28" s="87" t="s">
        <v>123</v>
      </c>
      <c r="AB28" s="34"/>
    </row>
    <row r="29" spans="1:28" ht="34.25" customHeight="1" x14ac:dyDescent="0.2">
      <c r="H29" s="10"/>
      <c r="J29" s="46">
        <v>8</v>
      </c>
      <c r="K29" s="46" t="str">
        <f t="shared" si="7"/>
        <v>Target 4</v>
      </c>
      <c r="L29" s="72" t="s">
        <v>2</v>
      </c>
      <c r="M29" s="107" t="s">
        <v>3</v>
      </c>
      <c r="N29" s="107" t="s">
        <v>3</v>
      </c>
      <c r="O29" s="107" t="s">
        <v>3</v>
      </c>
      <c r="P29" s="107" t="s">
        <v>3</v>
      </c>
      <c r="Q29" s="107" t="s">
        <v>3</v>
      </c>
      <c r="S29" s="10"/>
      <c r="AB29" s="34"/>
    </row>
    <row r="30" spans="1:28" ht="34.25" customHeight="1" x14ac:dyDescent="0.2">
      <c r="H30" s="10"/>
      <c r="J30" s="74" t="s">
        <v>20</v>
      </c>
      <c r="K30" s="73"/>
      <c r="L30" s="73"/>
      <c r="M30" s="106">
        <f>SUM(M22:M29)</f>
        <v>24</v>
      </c>
      <c r="N30" s="106"/>
      <c r="O30" s="106">
        <f>SUM(O22:O29)</f>
        <v>1680</v>
      </c>
      <c r="P30" s="106"/>
      <c r="Q30" s="106">
        <f>SUM(Q22:Q29)</f>
        <v>362006.39999999997</v>
      </c>
      <c r="S30" s="10"/>
      <c r="U30" s="117" t="s">
        <v>121</v>
      </c>
      <c r="V30" s="117"/>
      <c r="W30" s="117"/>
      <c r="AB30" s="34"/>
    </row>
    <row r="31" spans="1:28" ht="20.5" customHeight="1" x14ac:dyDescent="0.2">
      <c r="H31" s="10"/>
      <c r="J31" s="87" t="s">
        <v>131</v>
      </c>
      <c r="S31" s="10"/>
      <c r="U31" s="125" t="s">
        <v>79</v>
      </c>
      <c r="V31" s="125"/>
      <c r="W31" s="125" t="s">
        <v>48</v>
      </c>
      <c r="X31" s="125"/>
      <c r="Y31" s="50" t="s">
        <v>138</v>
      </c>
      <c r="Z31" s="50" t="s">
        <v>139</v>
      </c>
      <c r="AB31" s="34"/>
    </row>
    <row r="32" spans="1:28" ht="16.25" customHeight="1" x14ac:dyDescent="0.2">
      <c r="H32" s="10"/>
      <c r="I32" s="34"/>
      <c r="J32" s="10"/>
      <c r="K32" s="10"/>
      <c r="L32" s="10"/>
      <c r="M32" s="10"/>
      <c r="N32" s="34"/>
      <c r="O32" s="10"/>
      <c r="P32" s="10"/>
      <c r="Q32" s="10"/>
      <c r="R32" s="10"/>
      <c r="S32" s="10"/>
      <c r="U32" s="78">
        <f>M30</f>
        <v>24</v>
      </c>
      <c r="V32" s="79">
        <f>O30</f>
        <v>1680</v>
      </c>
      <c r="W32" s="78">
        <f>M16-M30</f>
        <v>16</v>
      </c>
      <c r="X32" s="79">
        <f>O16-O30</f>
        <v>1120</v>
      </c>
      <c r="Y32" s="108">
        <f>X13</f>
        <v>576.57599999999991</v>
      </c>
      <c r="Z32" s="108">
        <f>X27</f>
        <v>651.61152000000004</v>
      </c>
      <c r="AB32" s="34"/>
    </row>
    <row r="33" spans="19:28" ht="19.25" customHeight="1" x14ac:dyDescent="0.2">
      <c r="S33" s="10"/>
      <c r="U33" s="87" t="s">
        <v>124</v>
      </c>
      <c r="V33" s="55"/>
      <c r="AB33" s="34"/>
    </row>
    <row r="34" spans="19:28" ht="15.5" customHeight="1" x14ac:dyDescent="0.2">
      <c r="S34" s="10"/>
      <c r="U34" s="52"/>
      <c r="V34" s="55"/>
      <c r="AB34" s="34"/>
    </row>
    <row r="35" spans="19:28" ht="16.25" customHeight="1" x14ac:dyDescent="0.2"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9:28" ht="19.25" customHeight="1" x14ac:dyDescent="0.2"/>
    <row r="37" spans="19:28" ht="16.75" customHeight="1" x14ac:dyDescent="0.2"/>
    <row r="41" spans="19:28" ht="19.25" customHeight="1" x14ac:dyDescent="0.2"/>
    <row r="42" spans="19:28" ht="19.25" customHeight="1" x14ac:dyDescent="0.2"/>
    <row r="43" spans="19:28" ht="19.25" customHeight="1" x14ac:dyDescent="0.2"/>
    <row r="44" spans="19:28" ht="19.25" customHeight="1" x14ac:dyDescent="0.2"/>
    <row r="45" spans="19:28" ht="31.25" customHeight="1" x14ac:dyDescent="0.2"/>
    <row r="46" spans="19:28" ht="19.25" customHeight="1" x14ac:dyDescent="0.2"/>
    <row r="47" spans="19:28" ht="19.25" customHeight="1" x14ac:dyDescent="0.2"/>
    <row r="48" spans="19:28" ht="19.25" customHeight="1" x14ac:dyDescent="0.2"/>
    <row r="49" ht="19.25" customHeight="1" x14ac:dyDescent="0.2"/>
    <row r="50" ht="19.25" customHeight="1" x14ac:dyDescent="0.2"/>
    <row r="51" ht="19.25" customHeight="1" x14ac:dyDescent="0.2"/>
  </sheetData>
  <mergeCells count="10">
    <mergeCell ref="B1:AA1"/>
    <mergeCell ref="C8:C11"/>
    <mergeCell ref="C12:C15"/>
    <mergeCell ref="U31:V31"/>
    <mergeCell ref="W31:X31"/>
    <mergeCell ref="J6:K6"/>
    <mergeCell ref="U20:W20"/>
    <mergeCell ref="U6:W6"/>
    <mergeCell ref="J20:K20"/>
    <mergeCell ref="U30:W30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D65A9-2AE6-498B-AA8B-700A78D509D7}">
  <sheetPr>
    <tabColor theme="3" tint="0.89999084444715716"/>
  </sheetPr>
  <dimension ref="A1"/>
  <sheetViews>
    <sheetView workbookViewId="0"/>
  </sheetViews>
  <sheetFormatPr baseColWidth="10" defaultColWidth="8.83203125" defaultRowHeight="16" x14ac:dyDescent="0.2"/>
  <cols>
    <col min="1" max="16384" width="8.83203125" style="42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1C665-DE27-4CA0-8C1D-386541A57839}">
  <sheetPr>
    <tabColor theme="3" tint="0.89999084444715716"/>
  </sheetPr>
  <dimension ref="B1:P37"/>
  <sheetViews>
    <sheetView zoomScale="140" zoomScaleNormal="140" workbookViewId="0"/>
  </sheetViews>
  <sheetFormatPr baseColWidth="10" defaultColWidth="8.83203125" defaultRowHeight="16" x14ac:dyDescent="0.2"/>
  <cols>
    <col min="1" max="1" width="1.83203125" style="2" customWidth="1"/>
    <col min="2" max="4" width="9.1640625" style="2" customWidth="1"/>
    <col min="5" max="16384" width="8.83203125" style="2"/>
  </cols>
  <sheetData>
    <row r="1" spans="2:16" x14ac:dyDescent="0.2">
      <c r="B1" s="126" t="s">
        <v>107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</row>
    <row r="2" spans="2:16" x14ac:dyDescent="0.2"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</row>
    <row r="3" spans="2:16" x14ac:dyDescent="0.2"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</row>
    <row r="25" spans="5:5" ht="17" thickBot="1" x14ac:dyDescent="0.25"/>
    <row r="26" spans="5:5" x14ac:dyDescent="0.2">
      <c r="E26" s="37"/>
    </row>
    <row r="37" spans="2:4" x14ac:dyDescent="0.2">
      <c r="B37" s="87" t="s">
        <v>106</v>
      </c>
      <c r="C37" s="66"/>
      <c r="D37" s="66"/>
    </row>
  </sheetData>
  <mergeCells count="1">
    <mergeCell ref="B1:P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8FF2A-B5AC-40A3-AF58-062166B4EDEF}">
  <sheetPr codeName="Sheet8">
    <tabColor theme="3" tint="0.89999084444715716"/>
  </sheetPr>
  <dimension ref="A1:U38"/>
  <sheetViews>
    <sheetView zoomScale="85" zoomScaleNormal="85" workbookViewId="0">
      <selection sqref="A1:I3"/>
    </sheetView>
  </sheetViews>
  <sheetFormatPr baseColWidth="10" defaultColWidth="8.83203125" defaultRowHeight="16" x14ac:dyDescent="0.2"/>
  <cols>
    <col min="1" max="9" width="12.83203125" style="2" customWidth="1"/>
    <col min="10" max="10" width="1.5" style="2" customWidth="1"/>
    <col min="11" max="11" width="2.1640625" style="2" customWidth="1"/>
    <col min="12" max="12" width="1.5" style="2" customWidth="1"/>
    <col min="13" max="21" width="12.83203125" style="2" customWidth="1"/>
    <col min="22" max="16384" width="8.83203125" style="2"/>
  </cols>
  <sheetData>
    <row r="1" spans="1:21" x14ac:dyDescent="0.2">
      <c r="A1" s="126" t="s">
        <v>93</v>
      </c>
      <c r="B1" s="126"/>
      <c r="C1" s="126"/>
      <c r="D1" s="126"/>
      <c r="E1" s="126"/>
      <c r="F1" s="126"/>
      <c r="G1" s="126"/>
      <c r="H1" s="126"/>
      <c r="I1" s="126"/>
      <c r="K1" s="63"/>
      <c r="M1" s="126" t="s">
        <v>94</v>
      </c>
      <c r="N1" s="126"/>
      <c r="O1" s="126"/>
      <c r="P1" s="126"/>
      <c r="Q1" s="126"/>
      <c r="R1" s="126"/>
      <c r="S1" s="126"/>
      <c r="T1" s="126"/>
      <c r="U1" s="126"/>
    </row>
    <row r="2" spans="1:21" x14ac:dyDescent="0.2">
      <c r="A2" s="126"/>
      <c r="B2" s="126"/>
      <c r="C2" s="126"/>
      <c r="D2" s="126"/>
      <c r="E2" s="126"/>
      <c r="F2" s="126"/>
      <c r="G2" s="126"/>
      <c r="H2" s="126"/>
      <c r="I2" s="126"/>
      <c r="K2" s="63"/>
      <c r="M2" s="126"/>
      <c r="N2" s="126"/>
      <c r="O2" s="126"/>
      <c r="P2" s="126"/>
      <c r="Q2" s="126"/>
      <c r="R2" s="126"/>
      <c r="S2" s="126"/>
      <c r="T2" s="126"/>
      <c r="U2" s="126"/>
    </row>
    <row r="3" spans="1:21" x14ac:dyDescent="0.2">
      <c r="A3" s="126"/>
      <c r="B3" s="126"/>
      <c r="C3" s="126"/>
      <c r="D3" s="126"/>
      <c r="E3" s="126"/>
      <c r="F3" s="126"/>
      <c r="G3" s="126"/>
      <c r="H3" s="126"/>
      <c r="I3" s="126"/>
      <c r="K3" s="63"/>
      <c r="M3" s="126"/>
      <c r="N3" s="126"/>
      <c r="O3" s="126"/>
      <c r="P3" s="126"/>
      <c r="Q3" s="126"/>
      <c r="R3" s="126"/>
      <c r="S3" s="126"/>
      <c r="T3" s="126"/>
      <c r="U3" s="126"/>
    </row>
    <row r="4" spans="1:21" x14ac:dyDescent="0.2">
      <c r="K4" s="63"/>
    </row>
    <row r="5" spans="1:21" x14ac:dyDescent="0.2">
      <c r="K5" s="63"/>
    </row>
    <row r="6" spans="1:21" x14ac:dyDescent="0.2">
      <c r="K6" s="63"/>
    </row>
    <row r="7" spans="1:21" x14ac:dyDescent="0.2">
      <c r="K7" s="63"/>
    </row>
    <row r="8" spans="1:21" x14ac:dyDescent="0.2">
      <c r="K8" s="63"/>
    </row>
    <row r="9" spans="1:21" x14ac:dyDescent="0.2">
      <c r="K9" s="63"/>
    </row>
    <row r="10" spans="1:21" x14ac:dyDescent="0.2">
      <c r="K10" s="63"/>
    </row>
    <row r="11" spans="1:21" x14ac:dyDescent="0.2">
      <c r="K11" s="63"/>
    </row>
    <row r="12" spans="1:21" x14ac:dyDescent="0.2">
      <c r="K12" s="63"/>
    </row>
    <row r="13" spans="1:21" x14ac:dyDescent="0.2">
      <c r="K13" s="63"/>
    </row>
    <row r="14" spans="1:21" x14ac:dyDescent="0.2">
      <c r="K14" s="63"/>
    </row>
    <row r="15" spans="1:21" x14ac:dyDescent="0.2">
      <c r="K15" s="63"/>
    </row>
    <row r="16" spans="1:21" x14ac:dyDescent="0.2">
      <c r="K16" s="63"/>
    </row>
    <row r="17" spans="11:11" x14ac:dyDescent="0.2">
      <c r="K17" s="63"/>
    </row>
    <row r="18" spans="11:11" x14ac:dyDescent="0.2">
      <c r="K18" s="63"/>
    </row>
    <row r="19" spans="11:11" x14ac:dyDescent="0.2">
      <c r="K19" s="63"/>
    </row>
    <row r="20" spans="11:11" x14ac:dyDescent="0.2">
      <c r="K20" s="63"/>
    </row>
    <row r="21" spans="11:11" x14ac:dyDescent="0.2">
      <c r="K21" s="63"/>
    </row>
    <row r="22" spans="11:11" x14ac:dyDescent="0.2">
      <c r="K22" s="63"/>
    </row>
    <row r="23" spans="11:11" x14ac:dyDescent="0.2">
      <c r="K23" s="63"/>
    </row>
    <row r="24" spans="11:11" x14ac:dyDescent="0.2">
      <c r="K24" s="63"/>
    </row>
    <row r="25" spans="11:11" x14ac:dyDescent="0.2">
      <c r="K25" s="63"/>
    </row>
    <row r="26" spans="11:11" x14ac:dyDescent="0.2">
      <c r="K26" s="63"/>
    </row>
    <row r="27" spans="11:11" x14ac:dyDescent="0.2">
      <c r="K27" s="63"/>
    </row>
    <row r="28" spans="11:11" x14ac:dyDescent="0.2">
      <c r="K28" s="63"/>
    </row>
    <row r="29" spans="11:11" x14ac:dyDescent="0.2">
      <c r="K29" s="63"/>
    </row>
    <row r="30" spans="11:11" x14ac:dyDescent="0.2">
      <c r="K30" s="63"/>
    </row>
    <row r="31" spans="11:11" x14ac:dyDescent="0.2">
      <c r="K31" s="63"/>
    </row>
    <row r="32" spans="11:11" x14ac:dyDescent="0.2">
      <c r="K32" s="63"/>
    </row>
    <row r="33" spans="1:14" x14ac:dyDescent="0.2">
      <c r="K33" s="63"/>
    </row>
    <row r="34" spans="1:14" x14ac:dyDescent="0.2">
      <c r="K34" s="63"/>
    </row>
    <row r="35" spans="1:14" x14ac:dyDescent="0.2">
      <c r="K35" s="63"/>
    </row>
    <row r="36" spans="1:14" x14ac:dyDescent="0.2">
      <c r="A36" s="87" t="s">
        <v>103</v>
      </c>
      <c r="B36" s="66"/>
      <c r="K36" s="63"/>
      <c r="M36" s="87" t="s">
        <v>104</v>
      </c>
      <c r="N36" s="66"/>
    </row>
    <row r="37" spans="1:14" x14ac:dyDescent="0.2">
      <c r="K37" s="63"/>
    </row>
    <row r="38" spans="1:14" x14ac:dyDescent="0.2">
      <c r="K38" s="63"/>
    </row>
  </sheetData>
  <mergeCells count="2">
    <mergeCell ref="A1:I3"/>
    <mergeCell ref="M1:U3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96790-41B8-4CC0-861A-93298E0F2B82}">
  <sheetPr>
    <tabColor theme="5" tint="0.79998168889431442"/>
  </sheetPr>
  <dimension ref="A1"/>
  <sheetViews>
    <sheetView workbookViewId="0"/>
  </sheetViews>
  <sheetFormatPr baseColWidth="10" defaultColWidth="8.83203125" defaultRowHeight="16" x14ac:dyDescent="0.2"/>
  <cols>
    <col min="1" max="16384" width="8.83203125" style="100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157EEEC249F43926412E258DED451" ma:contentTypeVersion="17" ma:contentTypeDescription="Crée un document." ma:contentTypeScope="" ma:versionID="20b20e640c79be09cc537ad22515bf9d">
  <xsd:schema xmlns:xsd="http://www.w3.org/2001/XMLSchema" xmlns:xs="http://www.w3.org/2001/XMLSchema" xmlns:p="http://schemas.microsoft.com/office/2006/metadata/properties" xmlns:ns3="9ece32b9-e3a9-4fdc-abae-471405577571" xmlns:ns4="71ff51af-602e-40c0-9cca-c24c40f2ce98" targetNamespace="http://schemas.microsoft.com/office/2006/metadata/properties" ma:root="true" ma:fieldsID="5a25d84984aba9a597b48f5e9b58deaa" ns3:_="" ns4:_="">
    <xsd:import namespace="9ece32b9-e3a9-4fdc-abae-471405577571"/>
    <xsd:import namespace="71ff51af-602e-40c0-9cca-c24c40f2ce9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ce32b9-e3a9-4fdc-abae-4714055775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ff51af-602e-40c0-9cca-c24c40f2ce9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ece32b9-e3a9-4fdc-abae-471405577571" xsi:nil="true"/>
  </documentManagement>
</p:properties>
</file>

<file path=customXml/itemProps1.xml><?xml version="1.0" encoding="utf-8"?>
<ds:datastoreItem xmlns:ds="http://schemas.openxmlformats.org/officeDocument/2006/customXml" ds:itemID="{89EEFF96-52DF-40AB-A05A-1AEBB7FFA6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C0E6BC-13DD-445D-BCE5-98A2DAE83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ce32b9-e3a9-4fdc-abae-471405577571"/>
    <ds:schemaRef ds:uri="71ff51af-602e-40c0-9cca-c24c40f2ce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4BBB50-2F5D-4327-BEF0-824F57C8221E}">
  <ds:schemaRefs>
    <ds:schemaRef ds:uri="71ff51af-602e-40c0-9cca-c24c40f2ce9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9ece32b9-e3a9-4fdc-abae-471405577571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READ_ME</vt:lpstr>
      <vt:lpstr>SECTION_ARCHI ==&gt;</vt:lpstr>
      <vt:lpstr>ARCHITECTURE_1</vt:lpstr>
      <vt:lpstr>ARCHITECTURE_2</vt:lpstr>
      <vt:lpstr>YOUR_ARCHITECTURE</vt:lpstr>
      <vt:lpstr>SECTION_GRAPH ==&gt;</vt:lpstr>
      <vt:lpstr>LICENSE_COST_DEPENDENCY</vt:lpstr>
      <vt:lpstr>BREAK_EVEN</vt:lpstr>
      <vt:lpstr>SECTION_DATA ==&gt;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Yvan Luxembourg</dc:creator>
  <cp:lastModifiedBy>Yvan Luxembourg</cp:lastModifiedBy>
  <cp:lastPrinted>2024-07-17T06:54:44Z</cp:lastPrinted>
  <dcterms:created xsi:type="dcterms:W3CDTF">2024-05-17T06:05:57Z</dcterms:created>
  <dcterms:modified xsi:type="dcterms:W3CDTF">2025-07-23T12:29:44Z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0x0101000FA157EEEC249F43926412E258DED451</vt:lpwstr>
  </property>
</Properties>
</file>